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18 год\Проект для размещения на сайте\"/>
    </mc:Choice>
  </mc:AlternateContent>
  <bookViews>
    <workbookView xWindow="195" yWindow="60" windowWidth="12420" windowHeight="5850"/>
  </bookViews>
  <sheets>
    <sheet name="Бюджет" sheetId="1" r:id="rId1"/>
  </sheets>
  <definedNames>
    <definedName name="Z_0A26C5AE_B6D8_4E63_8C48_62FDC7DED5BF_.wvu.PrintTitles" localSheetId="0" hidden="1">Бюджет!$4:$8</definedName>
    <definedName name="Z_24111FE8_CBEE_4CC1_AAB8_005144BB0A8A_.wvu.PrintTitles" localSheetId="0" hidden="1">Бюджет!$4:$8</definedName>
    <definedName name="Z_A6E7EDDF_8B6A_435F_A5D6_A0D629414686_.wvu.PrintTitles" localSheetId="0" hidden="1">Бюджет!$4:$8</definedName>
    <definedName name="_xlnm.Print_Titles" localSheetId="0">Бюджет!$4:$8</definedName>
  </definedNames>
  <calcPr calcId="162913"/>
  <customWorkbookViews>
    <customWorkbookView name="Кожапенко Ольга Александровна - Личное представление" guid="{0A26C5AE-B6D8-4E63-8C48-62FDC7DED5BF}" mergeInterval="0" personalView="1" maximized="1" xWindow="-8" yWindow="-8" windowWidth="1936" windowHeight="1056" activeSheetId="1"/>
    <customWorkbookView name="Бессмертных Людмила Александровна - Личное представление" guid="{24111FE8-CBEE-4CC1-AAB8-005144BB0A8A}" mergeInterval="0" personalView="1" maximized="1" windowWidth="1916" windowHeight="855" activeSheetId="1"/>
    <customWorkbookView name="Шипицина Екатерина Васильевна - Личное представление" guid="{A6E7EDDF-8B6A-435F-A5D6-A0D629414686}" mergeInterval="0" personalView="1" maximized="1" windowWidth="1276" windowHeight="670" activeSheetId="1"/>
  </customWorkbookViews>
</workbook>
</file>

<file path=xl/calcChain.xml><?xml version="1.0" encoding="utf-8"?>
<calcChain xmlns="http://schemas.openxmlformats.org/spreadsheetml/2006/main">
  <c r="L22" i="1" l="1"/>
  <c r="E158" i="1" l="1"/>
  <c r="E31" i="1" l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D31" i="1"/>
  <c r="G55" i="1" l="1"/>
  <c r="F55" i="1"/>
  <c r="M143" i="1"/>
  <c r="M11" i="1"/>
  <c r="N158" i="1"/>
  <c r="S18" i="1" l="1"/>
  <c r="T18" i="1"/>
  <c r="U18" i="1"/>
  <c r="R18" i="1"/>
  <c r="S88" i="1"/>
  <c r="R88" i="1"/>
  <c r="G163" i="1"/>
  <c r="F163" i="1"/>
  <c r="S167" i="1"/>
  <c r="R167" i="1"/>
  <c r="S164" i="1"/>
  <c r="T164" i="1"/>
  <c r="U164" i="1"/>
  <c r="R164" i="1"/>
  <c r="M164" i="1"/>
  <c r="N164" i="1"/>
  <c r="O164" i="1"/>
  <c r="L164" i="1"/>
  <c r="G164" i="1"/>
  <c r="H164" i="1"/>
  <c r="I164" i="1"/>
  <c r="F164" i="1"/>
  <c r="Q165" i="1"/>
  <c r="P165" i="1"/>
  <c r="K165" i="1"/>
  <c r="J165" i="1"/>
  <c r="E165" i="1"/>
  <c r="D165" i="1"/>
  <c r="S152" i="1"/>
  <c r="T152" i="1"/>
  <c r="U152" i="1"/>
  <c r="R152" i="1"/>
  <c r="N152" i="1"/>
  <c r="O152" i="1"/>
  <c r="L145" i="1"/>
  <c r="O158" i="1"/>
  <c r="M153" i="1"/>
  <c r="M152" i="1" s="1"/>
  <c r="L153" i="1"/>
  <c r="L152" i="1" s="1"/>
  <c r="K154" i="1"/>
  <c r="J154" i="1"/>
  <c r="G152" i="1"/>
  <c r="H152" i="1"/>
  <c r="I152" i="1"/>
  <c r="F152" i="1"/>
  <c r="E154" i="1"/>
  <c r="D154" i="1"/>
  <c r="K164" i="1" l="1"/>
  <c r="D164" i="1"/>
  <c r="E164" i="1"/>
  <c r="Q164" i="1"/>
  <c r="J164" i="1"/>
  <c r="P164" i="1"/>
  <c r="D153" i="1"/>
  <c r="M145" i="1"/>
  <c r="L143" i="1"/>
  <c r="G126" i="1"/>
  <c r="F126" i="1"/>
  <c r="G132" i="1"/>
  <c r="F132" i="1"/>
  <c r="M86" i="1"/>
  <c r="L86" i="1"/>
  <c r="F113" i="1"/>
  <c r="S78" i="1"/>
  <c r="T78" i="1"/>
  <c r="U78" i="1"/>
  <c r="R78" i="1"/>
  <c r="Q79" i="1"/>
  <c r="Q80" i="1"/>
  <c r="P79" i="1"/>
  <c r="P80" i="1"/>
  <c r="M78" i="1"/>
  <c r="N78" i="1"/>
  <c r="O78" i="1"/>
  <c r="L78" i="1"/>
  <c r="K79" i="1"/>
  <c r="K80" i="1"/>
  <c r="J79" i="1"/>
  <c r="J80" i="1"/>
  <c r="G78" i="1"/>
  <c r="H78" i="1"/>
  <c r="I78" i="1"/>
  <c r="F78" i="1"/>
  <c r="E79" i="1"/>
  <c r="E80" i="1"/>
  <c r="D79" i="1"/>
  <c r="D80" i="1"/>
  <c r="S120" i="1"/>
  <c r="T120" i="1"/>
  <c r="U120" i="1"/>
  <c r="R120" i="1"/>
  <c r="M120" i="1"/>
  <c r="N120" i="1"/>
  <c r="O120" i="1"/>
  <c r="L120" i="1"/>
  <c r="G120" i="1"/>
  <c r="H120" i="1"/>
  <c r="I120" i="1"/>
  <c r="F120" i="1"/>
  <c r="S119" i="1"/>
  <c r="S117" i="1" s="1"/>
  <c r="R119" i="1"/>
  <c r="P119" i="1" s="1"/>
  <c r="T117" i="1"/>
  <c r="U117" i="1"/>
  <c r="Q118" i="1"/>
  <c r="Q121" i="1"/>
  <c r="P118" i="1"/>
  <c r="P121" i="1"/>
  <c r="M117" i="1"/>
  <c r="N117" i="1"/>
  <c r="O117" i="1"/>
  <c r="L117" i="1"/>
  <c r="K118" i="1"/>
  <c r="K119" i="1"/>
  <c r="K121" i="1"/>
  <c r="J118" i="1"/>
  <c r="J119" i="1"/>
  <c r="J121" i="1"/>
  <c r="G117" i="1"/>
  <c r="H117" i="1"/>
  <c r="I117" i="1"/>
  <c r="F117" i="1"/>
  <c r="E118" i="1"/>
  <c r="E119" i="1"/>
  <c r="E121" i="1"/>
  <c r="D118" i="1"/>
  <c r="D119" i="1"/>
  <c r="D121" i="1"/>
  <c r="G113" i="1"/>
  <c r="L95" i="1"/>
  <c r="M95" i="1"/>
  <c r="M94" i="1" s="1"/>
  <c r="S130" i="1"/>
  <c r="R130" i="1"/>
  <c r="S114" i="1"/>
  <c r="T114" i="1"/>
  <c r="U114" i="1"/>
  <c r="R114" i="1"/>
  <c r="Q116" i="1"/>
  <c r="P116" i="1"/>
  <c r="M114" i="1"/>
  <c r="N114" i="1"/>
  <c r="O114" i="1"/>
  <c r="L114" i="1"/>
  <c r="K116" i="1"/>
  <c r="J116" i="1"/>
  <c r="G114" i="1"/>
  <c r="H114" i="1"/>
  <c r="I114" i="1"/>
  <c r="F114" i="1"/>
  <c r="E116" i="1"/>
  <c r="D116" i="1"/>
  <c r="S104" i="1"/>
  <c r="T104" i="1"/>
  <c r="U104" i="1"/>
  <c r="R104" i="1"/>
  <c r="Q106" i="1"/>
  <c r="P106" i="1"/>
  <c r="M104" i="1"/>
  <c r="N104" i="1"/>
  <c r="O104" i="1"/>
  <c r="L104" i="1"/>
  <c r="K106" i="1"/>
  <c r="J106" i="1"/>
  <c r="G104" i="1"/>
  <c r="H104" i="1"/>
  <c r="I104" i="1"/>
  <c r="F104" i="1"/>
  <c r="E106" i="1"/>
  <c r="D106" i="1"/>
  <c r="S76" i="1"/>
  <c r="T76" i="1"/>
  <c r="U76" i="1"/>
  <c r="R76" i="1"/>
  <c r="M76" i="1"/>
  <c r="N76" i="1"/>
  <c r="O76" i="1"/>
  <c r="L76" i="1"/>
  <c r="G76" i="1"/>
  <c r="H76" i="1"/>
  <c r="I76" i="1"/>
  <c r="F76" i="1"/>
  <c r="M73" i="1"/>
  <c r="N73" i="1"/>
  <c r="O73" i="1"/>
  <c r="L73" i="1"/>
  <c r="G73" i="1"/>
  <c r="H73" i="1"/>
  <c r="I73" i="1"/>
  <c r="F73" i="1"/>
  <c r="T73" i="1"/>
  <c r="U73" i="1"/>
  <c r="S73" i="1"/>
  <c r="R73" i="1"/>
  <c r="K74" i="1"/>
  <c r="J74" i="1"/>
  <c r="E74" i="1"/>
  <c r="D74" i="1"/>
  <c r="D152" i="1" l="1"/>
  <c r="E117" i="1"/>
  <c r="R117" i="1"/>
  <c r="P117" i="1" s="1"/>
  <c r="D120" i="1"/>
  <c r="P120" i="1"/>
  <c r="D78" i="1"/>
  <c r="J78" i="1"/>
  <c r="E120" i="1"/>
  <c r="K117" i="1"/>
  <c r="K78" i="1"/>
  <c r="E78" i="1"/>
  <c r="Q120" i="1"/>
  <c r="Q78" i="1"/>
  <c r="Q117" i="1"/>
  <c r="K120" i="1"/>
  <c r="P78" i="1"/>
  <c r="J120" i="1"/>
  <c r="Q119" i="1"/>
  <c r="J117" i="1"/>
  <c r="D117" i="1"/>
  <c r="D73" i="1"/>
  <c r="E73" i="1"/>
  <c r="K73" i="1"/>
  <c r="J73" i="1"/>
  <c r="P74" i="1"/>
  <c r="Q73" i="1"/>
  <c r="Q74" i="1"/>
  <c r="P73" i="1"/>
  <c r="F64" i="1"/>
  <c r="G64" i="1"/>
  <c r="H64" i="1"/>
  <c r="I64" i="1"/>
  <c r="J64" i="1"/>
  <c r="K64" i="1"/>
  <c r="L64" i="1"/>
  <c r="M64" i="1"/>
  <c r="N64" i="1"/>
  <c r="O64" i="1"/>
  <c r="R64" i="1"/>
  <c r="S64" i="1"/>
  <c r="T64" i="1"/>
  <c r="U64" i="1"/>
  <c r="D65" i="1"/>
  <c r="E65" i="1"/>
  <c r="P65" i="1"/>
  <c r="Q65" i="1"/>
  <c r="E64" i="1" l="1"/>
  <c r="D64" i="1"/>
  <c r="Q64" i="1"/>
  <c r="P64" i="1"/>
  <c r="M69" i="1"/>
  <c r="L69" i="1"/>
  <c r="G37" i="1" l="1"/>
  <c r="F37" i="1"/>
  <c r="F50" i="1"/>
  <c r="G50" i="1"/>
  <c r="Q47" i="1"/>
  <c r="P47" i="1"/>
  <c r="G46" i="1"/>
  <c r="F46" i="1"/>
  <c r="E47" i="1"/>
  <c r="D47" i="1"/>
  <c r="U42" i="1"/>
  <c r="T42" i="1"/>
  <c r="S42" i="1"/>
  <c r="R42" i="1"/>
  <c r="M41" i="1"/>
  <c r="L41" i="1"/>
  <c r="L33" i="1"/>
  <c r="M33" i="1"/>
  <c r="M22" i="1" l="1"/>
  <c r="H9" i="1" l="1"/>
  <c r="I9" i="1"/>
  <c r="M16" i="1"/>
  <c r="K16" i="1" s="1"/>
  <c r="L16" i="1"/>
  <c r="G16" i="1"/>
  <c r="E16" i="1" s="1"/>
  <c r="F16" i="1"/>
  <c r="D16" i="1" s="1"/>
  <c r="M13" i="1"/>
  <c r="L13" i="1"/>
  <c r="L11" i="1"/>
  <c r="Q16" i="1"/>
  <c r="Q17" i="1"/>
  <c r="Q19" i="1"/>
  <c r="P16" i="1"/>
  <c r="P17" i="1"/>
  <c r="P19" i="1"/>
  <c r="K17" i="1"/>
  <c r="K18" i="1"/>
  <c r="K19" i="1"/>
  <c r="J17" i="1"/>
  <c r="J16" i="1" s="1"/>
  <c r="J18" i="1"/>
  <c r="J19" i="1"/>
  <c r="E17" i="1"/>
  <c r="E18" i="1"/>
  <c r="E19" i="1"/>
  <c r="D17" i="1"/>
  <c r="D18" i="1"/>
  <c r="D19" i="1"/>
  <c r="F9" i="1" l="1"/>
  <c r="G9" i="1"/>
  <c r="P18" i="1"/>
  <c r="Q18" i="1"/>
  <c r="O14" i="1"/>
  <c r="N14" i="1"/>
  <c r="D137" i="1" l="1"/>
  <c r="E137" i="1"/>
  <c r="D138" i="1"/>
  <c r="E138" i="1"/>
  <c r="D139" i="1"/>
  <c r="E139" i="1"/>
  <c r="D140" i="1"/>
  <c r="E140" i="1"/>
  <c r="Q153" i="1" l="1"/>
  <c r="S127" i="1"/>
  <c r="T127" i="1"/>
  <c r="U127" i="1"/>
  <c r="R127" i="1"/>
  <c r="M107" i="1"/>
  <c r="N107" i="1"/>
  <c r="O107" i="1"/>
  <c r="L107" i="1"/>
  <c r="M102" i="1"/>
  <c r="N102" i="1"/>
  <c r="O102" i="1"/>
  <c r="L102" i="1"/>
  <c r="G107" i="1"/>
  <c r="H107" i="1"/>
  <c r="I107" i="1"/>
  <c r="F107" i="1"/>
  <c r="G102" i="1"/>
  <c r="H102" i="1"/>
  <c r="I102" i="1"/>
  <c r="F102" i="1"/>
  <c r="G100" i="1"/>
  <c r="H100" i="1"/>
  <c r="I100" i="1"/>
  <c r="F100" i="1"/>
  <c r="U92" i="1"/>
  <c r="T92" i="1"/>
  <c r="S92" i="1"/>
  <c r="R92" i="1"/>
  <c r="O92" i="1"/>
  <c r="N92" i="1"/>
  <c r="M92" i="1"/>
  <c r="L92" i="1"/>
  <c r="G92" i="1"/>
  <c r="H92" i="1"/>
  <c r="I92" i="1"/>
  <c r="F92" i="1"/>
  <c r="M87" i="1"/>
  <c r="N87" i="1"/>
  <c r="O87" i="1"/>
  <c r="L87" i="1"/>
  <c r="K88" i="1"/>
  <c r="K89" i="1"/>
  <c r="J88" i="1"/>
  <c r="J89" i="1"/>
  <c r="G87" i="1"/>
  <c r="H87" i="1"/>
  <c r="I87" i="1"/>
  <c r="F87" i="1"/>
  <c r="E88" i="1"/>
  <c r="E89" i="1"/>
  <c r="D88" i="1"/>
  <c r="D89" i="1"/>
  <c r="E72" i="1"/>
  <c r="D72" i="1"/>
  <c r="K145" i="1"/>
  <c r="J24" i="1"/>
  <c r="K24" i="1"/>
  <c r="J26" i="1"/>
  <c r="K26" i="1"/>
  <c r="J27" i="1"/>
  <c r="K27" i="1"/>
  <c r="J28" i="1"/>
  <c r="K28" i="1"/>
  <c r="J30" i="1"/>
  <c r="K30" i="1"/>
  <c r="J42" i="1"/>
  <c r="K42" i="1"/>
  <c r="J43" i="1"/>
  <c r="K43" i="1"/>
  <c r="J44" i="1"/>
  <c r="K44" i="1"/>
  <c r="J45" i="1"/>
  <c r="K45" i="1"/>
  <c r="J48" i="1"/>
  <c r="K48" i="1"/>
  <c r="J50" i="1"/>
  <c r="K50" i="1"/>
  <c r="J52" i="1"/>
  <c r="K52" i="1"/>
  <c r="J72" i="1"/>
  <c r="K72" i="1"/>
  <c r="J143" i="1"/>
  <c r="K143" i="1"/>
  <c r="J147" i="1"/>
  <c r="K147" i="1"/>
  <c r="J149" i="1"/>
  <c r="K149" i="1"/>
  <c r="J151" i="1"/>
  <c r="K151" i="1"/>
  <c r="J153" i="1"/>
  <c r="K153" i="1"/>
  <c r="J156" i="1"/>
  <c r="K156" i="1"/>
  <c r="J158" i="1"/>
  <c r="K158" i="1"/>
  <c r="J137" i="1"/>
  <c r="K137" i="1"/>
  <c r="J138" i="1"/>
  <c r="K138" i="1"/>
  <c r="J139" i="1"/>
  <c r="K139" i="1"/>
  <c r="J140" i="1"/>
  <c r="K140" i="1"/>
  <c r="J124" i="1"/>
  <c r="K124" i="1"/>
  <c r="J126" i="1"/>
  <c r="K126" i="1"/>
  <c r="J128" i="1"/>
  <c r="K128" i="1"/>
  <c r="J130" i="1"/>
  <c r="K130" i="1"/>
  <c r="J132" i="1"/>
  <c r="K132" i="1"/>
  <c r="J134" i="1"/>
  <c r="K134" i="1"/>
  <c r="S133" i="1" l="1"/>
  <c r="T133" i="1"/>
  <c r="U133" i="1"/>
  <c r="R133" i="1"/>
  <c r="Q130" i="1"/>
  <c r="P130" i="1"/>
  <c r="S87" i="1"/>
  <c r="T87" i="1"/>
  <c r="U87" i="1"/>
  <c r="Q88" i="1"/>
  <c r="P88" i="1"/>
  <c r="Q89" i="1"/>
  <c r="J145" i="1"/>
  <c r="M157" i="1"/>
  <c r="P143" i="1"/>
  <c r="Q143" i="1"/>
  <c r="P145" i="1"/>
  <c r="Q145" i="1"/>
  <c r="P147" i="1"/>
  <c r="Q147" i="1"/>
  <c r="P149" i="1"/>
  <c r="Q149" i="1"/>
  <c r="P151" i="1"/>
  <c r="Q151" i="1"/>
  <c r="P153" i="1"/>
  <c r="P156" i="1"/>
  <c r="Q156" i="1"/>
  <c r="P158" i="1"/>
  <c r="Q158" i="1"/>
  <c r="P138" i="1"/>
  <c r="Q138" i="1"/>
  <c r="P139" i="1"/>
  <c r="Q139" i="1"/>
  <c r="P140" i="1"/>
  <c r="Q140" i="1"/>
  <c r="Q137" i="1"/>
  <c r="P137" i="1"/>
  <c r="P124" i="1"/>
  <c r="Q124" i="1"/>
  <c r="P126" i="1"/>
  <c r="Q126" i="1"/>
  <c r="P127" i="1"/>
  <c r="Q127" i="1"/>
  <c r="P128" i="1"/>
  <c r="Q128" i="1"/>
  <c r="P132" i="1"/>
  <c r="Q132" i="1"/>
  <c r="P134" i="1"/>
  <c r="Q134" i="1"/>
  <c r="P72" i="1"/>
  <c r="Q72" i="1"/>
  <c r="P55" i="1"/>
  <c r="Q55" i="1"/>
  <c r="P57" i="1"/>
  <c r="Q57" i="1"/>
  <c r="P58" i="1"/>
  <c r="Q58" i="1"/>
  <c r="P59" i="1"/>
  <c r="Q59" i="1"/>
  <c r="P61" i="1"/>
  <c r="Q61" i="1"/>
  <c r="P63" i="1"/>
  <c r="Q63" i="1"/>
  <c r="P67" i="1"/>
  <c r="Q67" i="1"/>
  <c r="P69" i="1"/>
  <c r="Q69" i="1"/>
  <c r="P33" i="1"/>
  <c r="Q33" i="1"/>
  <c r="P35" i="1"/>
  <c r="Q35" i="1"/>
  <c r="P37" i="1"/>
  <c r="Q37" i="1"/>
  <c r="P39" i="1"/>
  <c r="Q39" i="1"/>
  <c r="P41" i="1"/>
  <c r="Q41" i="1"/>
  <c r="P43" i="1"/>
  <c r="Q43" i="1"/>
  <c r="P44" i="1"/>
  <c r="Q44" i="1"/>
  <c r="P45" i="1"/>
  <c r="Q45" i="1"/>
  <c r="P48" i="1"/>
  <c r="Q48" i="1"/>
  <c r="P50" i="1"/>
  <c r="Q50" i="1"/>
  <c r="P52" i="1"/>
  <c r="Q52" i="1"/>
  <c r="P22" i="1"/>
  <c r="Q22" i="1"/>
  <c r="P24" i="1"/>
  <c r="Q24" i="1"/>
  <c r="P26" i="1"/>
  <c r="Q26" i="1"/>
  <c r="P28" i="1"/>
  <c r="Q28" i="1"/>
  <c r="P30" i="1"/>
  <c r="Q30" i="1"/>
  <c r="P11" i="1"/>
  <c r="Q11" i="1"/>
  <c r="P13" i="1"/>
  <c r="Q13" i="1"/>
  <c r="P15" i="1"/>
  <c r="Q15" i="1"/>
  <c r="M136" i="1"/>
  <c r="N136" i="1"/>
  <c r="O136" i="1"/>
  <c r="L136" i="1"/>
  <c r="Q115" i="1"/>
  <c r="Q113" i="1"/>
  <c r="Q112" i="1"/>
  <c r="Q110" i="1"/>
  <c r="Q108" i="1"/>
  <c r="Q105" i="1"/>
  <c r="Q103" i="1"/>
  <c r="Q101" i="1"/>
  <c r="Q99" i="1"/>
  <c r="Q97" i="1"/>
  <c r="Q95" i="1"/>
  <c r="Q93" i="1"/>
  <c r="Q91" i="1"/>
  <c r="Q90" i="1"/>
  <c r="Q86" i="1"/>
  <c r="Q84" i="1"/>
  <c r="Q82" i="1"/>
  <c r="Q77" i="1"/>
  <c r="P115" i="1"/>
  <c r="P113" i="1"/>
  <c r="P112" i="1"/>
  <c r="P110" i="1"/>
  <c r="P108" i="1"/>
  <c r="P105" i="1"/>
  <c r="P103" i="1"/>
  <c r="P101" i="1"/>
  <c r="P99" i="1"/>
  <c r="P97" i="1"/>
  <c r="P95" i="1"/>
  <c r="P93" i="1"/>
  <c r="P91" i="1"/>
  <c r="P90" i="1"/>
  <c r="P86" i="1"/>
  <c r="P84" i="1"/>
  <c r="P82" i="1"/>
  <c r="P77" i="1"/>
  <c r="K115" i="1"/>
  <c r="K113" i="1"/>
  <c r="K112" i="1"/>
  <c r="K110" i="1"/>
  <c r="K108" i="1"/>
  <c r="K107" i="1"/>
  <c r="K105" i="1"/>
  <c r="K104" i="1"/>
  <c r="K103" i="1"/>
  <c r="K102" i="1"/>
  <c r="K101" i="1"/>
  <c r="K99" i="1"/>
  <c r="K97" i="1"/>
  <c r="K95" i="1"/>
  <c r="K93" i="1"/>
  <c r="K91" i="1"/>
  <c r="K90" i="1"/>
  <c r="K87" i="1"/>
  <c r="K86" i="1"/>
  <c r="K84" i="1"/>
  <c r="K82" i="1"/>
  <c r="K77" i="1"/>
  <c r="J115" i="1"/>
  <c r="J113" i="1"/>
  <c r="J112" i="1"/>
  <c r="J110" i="1"/>
  <c r="J108" i="1"/>
  <c r="J107" i="1"/>
  <c r="J105" i="1"/>
  <c r="J104" i="1"/>
  <c r="J103" i="1"/>
  <c r="J102" i="1"/>
  <c r="J101" i="1"/>
  <c r="J99" i="1"/>
  <c r="J97" i="1"/>
  <c r="J95" i="1"/>
  <c r="J93" i="1"/>
  <c r="J91" i="1"/>
  <c r="J90" i="1"/>
  <c r="J87" i="1"/>
  <c r="J86" i="1"/>
  <c r="J84" i="1"/>
  <c r="J82" i="1"/>
  <c r="J77" i="1"/>
  <c r="E97" i="1"/>
  <c r="D97" i="1"/>
  <c r="I96" i="1"/>
  <c r="H96" i="1"/>
  <c r="G96" i="1"/>
  <c r="F96" i="1"/>
  <c r="U96" i="1"/>
  <c r="T96" i="1"/>
  <c r="S96" i="1"/>
  <c r="R96" i="1"/>
  <c r="M96" i="1"/>
  <c r="N96" i="1"/>
  <c r="O96" i="1"/>
  <c r="L96" i="1"/>
  <c r="M85" i="1"/>
  <c r="E84" i="1"/>
  <c r="D84" i="1"/>
  <c r="U83" i="1"/>
  <c r="T83" i="1"/>
  <c r="S83" i="1"/>
  <c r="R83" i="1"/>
  <c r="O83" i="1"/>
  <c r="N83" i="1"/>
  <c r="M83" i="1"/>
  <c r="L83" i="1"/>
  <c r="I83" i="1"/>
  <c r="H83" i="1"/>
  <c r="G83" i="1"/>
  <c r="F83" i="1"/>
  <c r="I85" i="1"/>
  <c r="H85" i="1"/>
  <c r="G85" i="1"/>
  <c r="F85" i="1"/>
  <c r="U85" i="1"/>
  <c r="T85" i="1"/>
  <c r="S85" i="1"/>
  <c r="R85" i="1"/>
  <c r="O85" i="1"/>
  <c r="N85" i="1"/>
  <c r="L85" i="1"/>
  <c r="L60" i="1"/>
  <c r="M60" i="1"/>
  <c r="U162" i="1"/>
  <c r="T162" i="1"/>
  <c r="S162" i="1"/>
  <c r="R162" i="1"/>
  <c r="O162" i="1"/>
  <c r="O159" i="1" s="1"/>
  <c r="N162" i="1"/>
  <c r="N159" i="1" s="1"/>
  <c r="M162" i="1"/>
  <c r="M159" i="1" s="1"/>
  <c r="L162" i="1"/>
  <c r="L159" i="1" s="1"/>
  <c r="H162" i="1"/>
  <c r="H159" i="1" s="1"/>
  <c r="I162" i="1"/>
  <c r="I159" i="1" s="1"/>
  <c r="G56" i="1"/>
  <c r="G162" i="1"/>
  <c r="G159" i="1" s="1"/>
  <c r="F162" i="1"/>
  <c r="F159" i="1" s="1"/>
  <c r="U111" i="1"/>
  <c r="T111" i="1"/>
  <c r="S111" i="1"/>
  <c r="R111" i="1"/>
  <c r="O111" i="1"/>
  <c r="N111" i="1"/>
  <c r="M111" i="1"/>
  <c r="L111" i="1"/>
  <c r="G111" i="1"/>
  <c r="H111" i="1"/>
  <c r="I111" i="1"/>
  <c r="F111" i="1"/>
  <c r="E112" i="1"/>
  <c r="E113" i="1"/>
  <c r="D112" i="1"/>
  <c r="D113" i="1"/>
  <c r="E55" i="1"/>
  <c r="U68" i="1"/>
  <c r="T68" i="1"/>
  <c r="S68" i="1"/>
  <c r="R68" i="1"/>
  <c r="O68" i="1"/>
  <c r="N68" i="1"/>
  <c r="M68" i="1"/>
  <c r="L68" i="1"/>
  <c r="G68" i="1"/>
  <c r="H68" i="1"/>
  <c r="I68" i="1"/>
  <c r="F68" i="1"/>
  <c r="E57" i="1"/>
  <c r="D57" i="1"/>
  <c r="U36" i="1"/>
  <c r="T36" i="1"/>
  <c r="S36" i="1"/>
  <c r="R36" i="1"/>
  <c r="O36" i="1"/>
  <c r="N36" i="1"/>
  <c r="M36" i="1"/>
  <c r="L36" i="1"/>
  <c r="H36" i="1"/>
  <c r="I36" i="1"/>
  <c r="G36" i="1"/>
  <c r="F36" i="1"/>
  <c r="K85" i="1" l="1"/>
  <c r="Q111" i="1"/>
  <c r="Q36" i="1"/>
  <c r="P68" i="1"/>
  <c r="J85" i="1"/>
  <c r="K83" i="1"/>
  <c r="J114" i="1"/>
  <c r="J152" i="1"/>
  <c r="J136" i="1"/>
  <c r="Q152" i="1"/>
  <c r="R87" i="1"/>
  <c r="P152" i="1"/>
  <c r="K136" i="1"/>
  <c r="Q68" i="1"/>
  <c r="P36" i="1"/>
  <c r="P111" i="1"/>
  <c r="J96" i="1"/>
  <c r="D96" i="1"/>
  <c r="P114" i="1"/>
  <c r="K152" i="1"/>
  <c r="K96" i="1"/>
  <c r="Q114" i="1"/>
  <c r="J83" i="1"/>
  <c r="J111" i="1"/>
  <c r="Q83" i="1"/>
  <c r="P89" i="1"/>
  <c r="K111" i="1"/>
  <c r="P96" i="1"/>
  <c r="Q96" i="1"/>
  <c r="P85" i="1"/>
  <c r="P83" i="1"/>
  <c r="E96" i="1"/>
  <c r="K114" i="1"/>
  <c r="Q85" i="1"/>
  <c r="E83" i="1"/>
  <c r="D83" i="1"/>
  <c r="D48" i="1"/>
  <c r="E48" i="1"/>
  <c r="U46" i="1"/>
  <c r="T46" i="1"/>
  <c r="S46" i="1"/>
  <c r="R46" i="1"/>
  <c r="O46" i="1"/>
  <c r="N46" i="1"/>
  <c r="M46" i="1"/>
  <c r="L46" i="1"/>
  <c r="H46" i="1"/>
  <c r="I46" i="1"/>
  <c r="P163" i="1"/>
  <c r="P167" i="1"/>
  <c r="Q163" i="1"/>
  <c r="Q167" i="1"/>
  <c r="K163" i="1"/>
  <c r="K166" i="1"/>
  <c r="K167" i="1"/>
  <c r="J163" i="1"/>
  <c r="J166" i="1"/>
  <c r="J167" i="1"/>
  <c r="E167" i="1"/>
  <c r="D167" i="1"/>
  <c r="E163" i="1"/>
  <c r="D163" i="1"/>
  <c r="E132" i="1"/>
  <c r="D132" i="1"/>
  <c r="U129" i="1"/>
  <c r="T129" i="1"/>
  <c r="S129" i="1"/>
  <c r="R129" i="1"/>
  <c r="O129" i="1"/>
  <c r="N129" i="1"/>
  <c r="M129" i="1"/>
  <c r="L129" i="1"/>
  <c r="G129" i="1"/>
  <c r="H129" i="1"/>
  <c r="I129" i="1"/>
  <c r="F129" i="1"/>
  <c r="U131" i="1"/>
  <c r="T131" i="1"/>
  <c r="S131" i="1"/>
  <c r="R131" i="1"/>
  <c r="O131" i="1"/>
  <c r="N131" i="1"/>
  <c r="M131" i="1"/>
  <c r="L131" i="1"/>
  <c r="G131" i="1"/>
  <c r="H131" i="1"/>
  <c r="I131" i="1"/>
  <c r="F131" i="1"/>
  <c r="O133" i="1"/>
  <c r="N133" i="1"/>
  <c r="M133" i="1"/>
  <c r="L133" i="1"/>
  <c r="G133" i="1"/>
  <c r="H133" i="1"/>
  <c r="I133" i="1"/>
  <c r="F133" i="1"/>
  <c r="U123" i="1"/>
  <c r="T123" i="1"/>
  <c r="S123" i="1"/>
  <c r="R123" i="1"/>
  <c r="O123" i="1"/>
  <c r="N123" i="1"/>
  <c r="M123" i="1"/>
  <c r="L123" i="1"/>
  <c r="G123" i="1"/>
  <c r="H123" i="1"/>
  <c r="I123" i="1"/>
  <c r="F123" i="1"/>
  <c r="E124" i="1"/>
  <c r="D124" i="1"/>
  <c r="U66" i="1"/>
  <c r="T66" i="1"/>
  <c r="S66" i="1"/>
  <c r="R66" i="1"/>
  <c r="O66" i="1"/>
  <c r="N66" i="1"/>
  <c r="M66" i="1"/>
  <c r="L66" i="1"/>
  <c r="G66" i="1"/>
  <c r="H66" i="1"/>
  <c r="I66" i="1"/>
  <c r="F66" i="1"/>
  <c r="O49" i="1"/>
  <c r="O47" i="1" s="1"/>
  <c r="K47" i="1" s="1"/>
  <c r="N49" i="1"/>
  <c r="N47" i="1" s="1"/>
  <c r="J47" i="1" s="1"/>
  <c r="M49" i="1"/>
  <c r="L49" i="1"/>
  <c r="H49" i="1"/>
  <c r="I49" i="1"/>
  <c r="G49" i="1"/>
  <c r="F49" i="1"/>
  <c r="U25" i="1"/>
  <c r="T25" i="1"/>
  <c r="S25" i="1"/>
  <c r="R25" i="1"/>
  <c r="M25" i="1"/>
  <c r="N25" i="1"/>
  <c r="O25" i="1"/>
  <c r="L25" i="1"/>
  <c r="G25" i="1"/>
  <c r="H25" i="1"/>
  <c r="H24" i="1" s="1"/>
  <c r="D24" i="1" s="1"/>
  <c r="I25" i="1"/>
  <c r="I24" i="1" s="1"/>
  <c r="E24" i="1" s="1"/>
  <c r="F25" i="1"/>
  <c r="E22" i="1"/>
  <c r="E26" i="1"/>
  <c r="E27" i="1"/>
  <c r="E28" i="1"/>
  <c r="D22" i="1"/>
  <c r="D26" i="1"/>
  <c r="D27" i="1"/>
  <c r="D28" i="1"/>
  <c r="D30" i="1"/>
  <c r="U166" i="1"/>
  <c r="T166" i="1"/>
  <c r="S166" i="1"/>
  <c r="R166" i="1"/>
  <c r="E166" i="1"/>
  <c r="D166" i="1"/>
  <c r="K162" i="1"/>
  <c r="J162" i="1"/>
  <c r="E162" i="1"/>
  <c r="D162" i="1"/>
  <c r="U136" i="1"/>
  <c r="U135" i="1" s="1"/>
  <c r="F136" i="1"/>
  <c r="G136" i="1"/>
  <c r="H136" i="1"/>
  <c r="H135" i="1" s="1"/>
  <c r="I136" i="1"/>
  <c r="I135" i="1" s="1"/>
  <c r="L135" i="1"/>
  <c r="M135" i="1"/>
  <c r="N135" i="1"/>
  <c r="O135" i="1"/>
  <c r="R136" i="1"/>
  <c r="S136" i="1"/>
  <c r="T136" i="1"/>
  <c r="T135" i="1" s="1"/>
  <c r="U71" i="1"/>
  <c r="U70" i="1" s="1"/>
  <c r="T71" i="1"/>
  <c r="T70" i="1" s="1"/>
  <c r="S71" i="1"/>
  <c r="S70" i="1" s="1"/>
  <c r="R71" i="1"/>
  <c r="R70" i="1" s="1"/>
  <c r="O71" i="1"/>
  <c r="O70" i="1" s="1"/>
  <c r="N71" i="1"/>
  <c r="N70" i="1" s="1"/>
  <c r="M71" i="1"/>
  <c r="M70" i="1" s="1"/>
  <c r="L71" i="1"/>
  <c r="L70" i="1" s="1"/>
  <c r="I71" i="1"/>
  <c r="I70" i="1" s="1"/>
  <c r="H71" i="1"/>
  <c r="H70" i="1" s="1"/>
  <c r="G71" i="1"/>
  <c r="G70" i="1" s="1"/>
  <c r="F71" i="1"/>
  <c r="F70" i="1" s="1"/>
  <c r="F56" i="1"/>
  <c r="H56" i="1"/>
  <c r="I56" i="1"/>
  <c r="E56" i="1" s="1"/>
  <c r="L56" i="1"/>
  <c r="M56" i="1"/>
  <c r="N56" i="1"/>
  <c r="O56" i="1"/>
  <c r="R56" i="1"/>
  <c r="S56" i="1"/>
  <c r="T56" i="1"/>
  <c r="U56" i="1"/>
  <c r="Q131" i="1" l="1"/>
  <c r="Q129" i="1"/>
  <c r="P25" i="1"/>
  <c r="J49" i="1"/>
  <c r="K49" i="1"/>
  <c r="Q46" i="1"/>
  <c r="G135" i="1"/>
  <c r="E136" i="1"/>
  <c r="F135" i="1"/>
  <c r="D136" i="1"/>
  <c r="Q66" i="1"/>
  <c r="P131" i="1"/>
  <c r="P129" i="1"/>
  <c r="P46" i="1"/>
  <c r="J25" i="1"/>
  <c r="P66" i="1"/>
  <c r="P123" i="1"/>
  <c r="J133" i="1"/>
  <c r="J131" i="1"/>
  <c r="J129" i="1"/>
  <c r="J46" i="1"/>
  <c r="J123" i="1"/>
  <c r="K123" i="1"/>
  <c r="Q123" i="1"/>
  <c r="K133" i="1"/>
  <c r="K131" i="1"/>
  <c r="K129" i="1"/>
  <c r="K46" i="1"/>
  <c r="K71" i="1"/>
  <c r="K70" i="1" s="1"/>
  <c r="J71" i="1"/>
  <c r="J70" i="1" s="1"/>
  <c r="Q25" i="1"/>
  <c r="K25" i="1"/>
  <c r="Q56" i="1"/>
  <c r="P56" i="1"/>
  <c r="S135" i="1"/>
  <c r="Q136" i="1"/>
  <c r="Q135" i="1" s="1"/>
  <c r="R135" i="1"/>
  <c r="P136" i="1"/>
  <c r="P135" i="1" s="1"/>
  <c r="P71" i="1"/>
  <c r="P70" i="1" s="1"/>
  <c r="Q71" i="1"/>
  <c r="Q70" i="1" s="1"/>
  <c r="D46" i="1"/>
  <c r="P166" i="1"/>
  <c r="E46" i="1"/>
  <c r="Q166" i="1"/>
  <c r="E25" i="1"/>
  <c r="Q162" i="1"/>
  <c r="P162" i="1"/>
  <c r="E123" i="1"/>
  <c r="D123" i="1"/>
  <c r="D25" i="1"/>
  <c r="E133" i="1"/>
  <c r="D71" i="1"/>
  <c r="D70" i="1" s="1"/>
  <c r="E71" i="1"/>
  <c r="E70" i="1" s="1"/>
  <c r="D133" i="1"/>
  <c r="D56" i="1"/>
  <c r="D85" i="1" l="1"/>
  <c r="E77" i="1"/>
  <c r="D77" i="1"/>
  <c r="R21" i="1"/>
  <c r="S21" i="1"/>
  <c r="T21" i="1"/>
  <c r="U21" i="1"/>
  <c r="J76" i="1" l="1"/>
  <c r="Q21" i="1"/>
  <c r="P21" i="1"/>
  <c r="K76" i="1"/>
  <c r="M127" i="1"/>
  <c r="N127" i="1"/>
  <c r="O127" i="1"/>
  <c r="L127" i="1"/>
  <c r="J127" i="1" s="1"/>
  <c r="O21" i="1"/>
  <c r="M21" i="1"/>
  <c r="N21" i="1"/>
  <c r="K127" i="1" l="1"/>
  <c r="G58" i="1"/>
  <c r="F58" i="1"/>
  <c r="H62" i="1"/>
  <c r="I62" i="1"/>
  <c r="J62" i="1"/>
  <c r="K62" i="1"/>
  <c r="L62" i="1"/>
  <c r="M62" i="1"/>
  <c r="N62" i="1"/>
  <c r="O62" i="1"/>
  <c r="R62" i="1"/>
  <c r="S62" i="1"/>
  <c r="T62" i="1"/>
  <c r="U62" i="1"/>
  <c r="F62" i="1"/>
  <c r="G62" i="1"/>
  <c r="D63" i="1"/>
  <c r="E161" i="1"/>
  <c r="D161" i="1"/>
  <c r="E153" i="1"/>
  <c r="E155" i="1"/>
  <c r="E156" i="1"/>
  <c r="E157" i="1"/>
  <c r="D155" i="1"/>
  <c r="D156" i="1"/>
  <c r="D157" i="1"/>
  <c r="D158" i="1"/>
  <c r="E151" i="1"/>
  <c r="D151" i="1"/>
  <c r="E143" i="1"/>
  <c r="E144" i="1"/>
  <c r="E145" i="1"/>
  <c r="D143" i="1"/>
  <c r="D144" i="1"/>
  <c r="D145" i="1"/>
  <c r="E129" i="1"/>
  <c r="E130" i="1"/>
  <c r="D129" i="1"/>
  <c r="D130" i="1"/>
  <c r="E128" i="1"/>
  <c r="D128" i="1"/>
  <c r="E94" i="1"/>
  <c r="E95" i="1"/>
  <c r="E98" i="1"/>
  <c r="E99" i="1"/>
  <c r="E100" i="1"/>
  <c r="E101" i="1"/>
  <c r="E102" i="1"/>
  <c r="E103" i="1"/>
  <c r="E104" i="1"/>
  <c r="E105" i="1"/>
  <c r="E107" i="1"/>
  <c r="E108" i="1"/>
  <c r="D94" i="1"/>
  <c r="D95" i="1"/>
  <c r="D98" i="1"/>
  <c r="D99" i="1"/>
  <c r="D100" i="1"/>
  <c r="D101" i="1"/>
  <c r="D102" i="1"/>
  <c r="D103" i="1"/>
  <c r="D104" i="1"/>
  <c r="D105" i="1"/>
  <c r="D107" i="1"/>
  <c r="D108" i="1"/>
  <c r="E85" i="1"/>
  <c r="E86" i="1"/>
  <c r="E87" i="1"/>
  <c r="D86" i="1"/>
  <c r="D87" i="1"/>
  <c r="E69" i="1"/>
  <c r="D69" i="1"/>
  <c r="E67" i="1"/>
  <c r="D67" i="1"/>
  <c r="E61" i="1"/>
  <c r="D61" i="1"/>
  <c r="E50" i="1"/>
  <c r="D50" i="1"/>
  <c r="E36" i="1"/>
  <c r="E37" i="1"/>
  <c r="E38" i="1"/>
  <c r="E39" i="1"/>
  <c r="E40" i="1"/>
  <c r="E41" i="1"/>
  <c r="E42" i="1"/>
  <c r="E43" i="1"/>
  <c r="E44" i="1"/>
  <c r="E45" i="1"/>
  <c r="D36" i="1"/>
  <c r="D37" i="1"/>
  <c r="D38" i="1"/>
  <c r="D39" i="1"/>
  <c r="D40" i="1"/>
  <c r="D41" i="1"/>
  <c r="D42" i="1"/>
  <c r="D43" i="1"/>
  <c r="D44" i="1"/>
  <c r="D45" i="1"/>
  <c r="E33" i="1"/>
  <c r="E34" i="1"/>
  <c r="E35" i="1"/>
  <c r="D33" i="1"/>
  <c r="D34" i="1"/>
  <c r="D35" i="1"/>
  <c r="E11" i="1"/>
  <c r="E12" i="1"/>
  <c r="E13" i="1"/>
  <c r="E14" i="1"/>
  <c r="E15" i="1"/>
  <c r="D11" i="1"/>
  <c r="D12" i="1"/>
  <c r="D13" i="1"/>
  <c r="D14" i="1"/>
  <c r="D15" i="1"/>
  <c r="P42" i="1"/>
  <c r="S160" i="1"/>
  <c r="S159" i="1" s="1"/>
  <c r="T160" i="1"/>
  <c r="T159" i="1" s="1"/>
  <c r="U160" i="1"/>
  <c r="U159" i="1" s="1"/>
  <c r="R160" i="1"/>
  <c r="R159" i="1" s="1"/>
  <c r="Q161" i="1"/>
  <c r="P161" i="1"/>
  <c r="S107" i="1"/>
  <c r="T107" i="1"/>
  <c r="U107" i="1"/>
  <c r="R107" i="1"/>
  <c r="S102" i="1"/>
  <c r="T102" i="1"/>
  <c r="U102" i="1"/>
  <c r="R102" i="1"/>
  <c r="S27" i="1"/>
  <c r="T27" i="1"/>
  <c r="U27" i="1"/>
  <c r="R27" i="1"/>
  <c r="P27" i="1" l="1"/>
  <c r="P102" i="1"/>
  <c r="P107" i="1"/>
  <c r="Q27" i="1"/>
  <c r="Q42" i="1"/>
  <c r="Q62" i="1"/>
  <c r="P62" i="1"/>
  <c r="Q107" i="1"/>
  <c r="Q87" i="1"/>
  <c r="Q104" i="1"/>
  <c r="Q102" i="1"/>
  <c r="P87" i="1"/>
  <c r="P104" i="1"/>
  <c r="E63" i="1"/>
  <c r="N94" i="1" l="1"/>
  <c r="O94" i="1"/>
  <c r="R94" i="1"/>
  <c r="S94" i="1"/>
  <c r="T94" i="1"/>
  <c r="U94" i="1"/>
  <c r="L94" i="1"/>
  <c r="N157" i="1"/>
  <c r="O157" i="1"/>
  <c r="K157" i="1" s="1"/>
  <c r="R157" i="1"/>
  <c r="S157" i="1"/>
  <c r="T157" i="1"/>
  <c r="U157" i="1"/>
  <c r="L157" i="1"/>
  <c r="M155" i="1"/>
  <c r="N155" i="1"/>
  <c r="O155" i="1"/>
  <c r="R155" i="1"/>
  <c r="S155" i="1"/>
  <c r="T155" i="1"/>
  <c r="U155" i="1"/>
  <c r="L155" i="1"/>
  <c r="M150" i="1"/>
  <c r="N150" i="1"/>
  <c r="O150" i="1"/>
  <c r="R150" i="1"/>
  <c r="S150" i="1"/>
  <c r="T150" i="1"/>
  <c r="U150" i="1"/>
  <c r="L150" i="1"/>
  <c r="M144" i="1"/>
  <c r="N144" i="1"/>
  <c r="O144" i="1"/>
  <c r="R144" i="1"/>
  <c r="S144" i="1"/>
  <c r="T144" i="1"/>
  <c r="U144" i="1"/>
  <c r="L144" i="1"/>
  <c r="M142" i="1"/>
  <c r="N142" i="1"/>
  <c r="O142" i="1"/>
  <c r="R142" i="1"/>
  <c r="S142" i="1"/>
  <c r="T142" i="1"/>
  <c r="U142" i="1"/>
  <c r="L142" i="1"/>
  <c r="M100" i="1"/>
  <c r="N100" i="1"/>
  <c r="O100" i="1"/>
  <c r="R100" i="1"/>
  <c r="S100" i="1"/>
  <c r="T100" i="1"/>
  <c r="U100" i="1"/>
  <c r="L100" i="1"/>
  <c r="M98" i="1"/>
  <c r="N98" i="1"/>
  <c r="O98" i="1"/>
  <c r="R98" i="1"/>
  <c r="S98" i="1"/>
  <c r="T98" i="1"/>
  <c r="U98" i="1"/>
  <c r="L98" i="1"/>
  <c r="K69" i="1"/>
  <c r="J69" i="1"/>
  <c r="U60" i="1"/>
  <c r="N60" i="1"/>
  <c r="O60" i="1"/>
  <c r="R60" i="1"/>
  <c r="S60" i="1"/>
  <c r="T60" i="1"/>
  <c r="K61" i="1"/>
  <c r="J61" i="1"/>
  <c r="R49" i="1"/>
  <c r="S49" i="1"/>
  <c r="T49" i="1"/>
  <c r="U49" i="1"/>
  <c r="M40" i="1"/>
  <c r="N40" i="1"/>
  <c r="O40" i="1"/>
  <c r="R40" i="1"/>
  <c r="S40" i="1"/>
  <c r="T40" i="1"/>
  <c r="U40" i="1"/>
  <c r="L40" i="1"/>
  <c r="K41" i="1"/>
  <c r="J41" i="1"/>
  <c r="M38" i="1"/>
  <c r="N38" i="1"/>
  <c r="O38" i="1"/>
  <c r="R38" i="1"/>
  <c r="S38" i="1"/>
  <c r="T38" i="1"/>
  <c r="U38" i="1"/>
  <c r="L38" i="1"/>
  <c r="K39" i="1"/>
  <c r="J39" i="1"/>
  <c r="K37" i="1"/>
  <c r="J37" i="1"/>
  <c r="M34" i="1"/>
  <c r="N34" i="1"/>
  <c r="O34" i="1"/>
  <c r="R34" i="1"/>
  <c r="S34" i="1"/>
  <c r="T34" i="1"/>
  <c r="U34" i="1"/>
  <c r="L34" i="1"/>
  <c r="K35" i="1"/>
  <c r="J35" i="1"/>
  <c r="M32" i="1"/>
  <c r="N32" i="1"/>
  <c r="O32" i="1"/>
  <c r="R32" i="1"/>
  <c r="S32" i="1"/>
  <c r="T32" i="1"/>
  <c r="U32" i="1"/>
  <c r="L32" i="1"/>
  <c r="K33" i="1"/>
  <c r="J33" i="1"/>
  <c r="L21" i="1"/>
  <c r="K22" i="1"/>
  <c r="J22" i="1"/>
  <c r="K142" i="1" l="1"/>
  <c r="K144" i="1"/>
  <c r="K150" i="1"/>
  <c r="K155" i="1"/>
  <c r="J142" i="1"/>
  <c r="J144" i="1"/>
  <c r="J150" i="1"/>
  <c r="J155" i="1"/>
  <c r="J157" i="1"/>
  <c r="P60" i="1"/>
  <c r="P38" i="1"/>
  <c r="P150" i="1"/>
  <c r="J98" i="1"/>
  <c r="J100" i="1"/>
  <c r="Q32" i="1"/>
  <c r="Q40" i="1"/>
  <c r="P32" i="1"/>
  <c r="Q155" i="1"/>
  <c r="Q157" i="1"/>
  <c r="P34" i="1"/>
  <c r="P155" i="1"/>
  <c r="P157" i="1"/>
  <c r="Q49" i="1"/>
  <c r="P142" i="1"/>
  <c r="P133" i="1"/>
  <c r="P144" i="1"/>
  <c r="P40" i="1"/>
  <c r="Q34" i="1"/>
  <c r="P49" i="1"/>
  <c r="Q142" i="1"/>
  <c r="Q133" i="1"/>
  <c r="Q144" i="1"/>
  <c r="Q38" i="1"/>
  <c r="Q60" i="1"/>
  <c r="Q150" i="1"/>
  <c r="J94" i="1"/>
  <c r="Q98" i="1"/>
  <c r="Q100" i="1"/>
  <c r="K94" i="1"/>
  <c r="P98" i="1"/>
  <c r="P100" i="1"/>
  <c r="K98" i="1"/>
  <c r="K100" i="1"/>
  <c r="Q94" i="1"/>
  <c r="P94" i="1"/>
  <c r="M14" i="1"/>
  <c r="R14" i="1"/>
  <c r="S14" i="1"/>
  <c r="T14" i="1"/>
  <c r="U14" i="1"/>
  <c r="L14" i="1"/>
  <c r="K15" i="1"/>
  <c r="J15" i="1"/>
  <c r="M12" i="1"/>
  <c r="N12" i="1"/>
  <c r="O12" i="1"/>
  <c r="R12" i="1"/>
  <c r="S12" i="1"/>
  <c r="T12" i="1"/>
  <c r="U12" i="1"/>
  <c r="L12" i="1"/>
  <c r="K13" i="1"/>
  <c r="J13" i="1"/>
  <c r="M10" i="1"/>
  <c r="M9" i="1" s="1"/>
  <c r="N10" i="1"/>
  <c r="O10" i="1"/>
  <c r="R10" i="1"/>
  <c r="S10" i="1"/>
  <c r="T10" i="1"/>
  <c r="L10" i="1"/>
  <c r="K11" i="1"/>
  <c r="J11" i="1"/>
  <c r="G51" i="1"/>
  <c r="H51" i="1"/>
  <c r="I51" i="1"/>
  <c r="L51" i="1"/>
  <c r="M51" i="1"/>
  <c r="N51" i="1"/>
  <c r="O51" i="1"/>
  <c r="R51" i="1"/>
  <c r="S51" i="1"/>
  <c r="T51" i="1"/>
  <c r="U51" i="1"/>
  <c r="F51" i="1"/>
  <c r="E52" i="1"/>
  <c r="D52" i="1"/>
  <c r="H148" i="1"/>
  <c r="I148" i="1"/>
  <c r="L148" i="1"/>
  <c r="M148" i="1"/>
  <c r="M141" i="1" s="1"/>
  <c r="N148" i="1"/>
  <c r="O148" i="1"/>
  <c r="R148" i="1"/>
  <c r="S148" i="1"/>
  <c r="T148" i="1"/>
  <c r="U148" i="1"/>
  <c r="G148" i="1"/>
  <c r="F148" i="1"/>
  <c r="G146" i="1"/>
  <c r="H146" i="1"/>
  <c r="I146" i="1"/>
  <c r="L146" i="1"/>
  <c r="M146" i="1"/>
  <c r="N146" i="1"/>
  <c r="O146" i="1"/>
  <c r="R146" i="1"/>
  <c r="S146" i="1"/>
  <c r="T146" i="1"/>
  <c r="U146" i="1"/>
  <c r="F146" i="1"/>
  <c r="E147" i="1"/>
  <c r="D147" i="1"/>
  <c r="E134" i="1"/>
  <c r="D134" i="1"/>
  <c r="G125" i="1"/>
  <c r="G122" i="1" s="1"/>
  <c r="H125" i="1"/>
  <c r="H122" i="1" s="1"/>
  <c r="I125" i="1"/>
  <c r="I122" i="1" s="1"/>
  <c r="L125" i="1"/>
  <c r="L122" i="1" s="1"/>
  <c r="M125" i="1"/>
  <c r="M122" i="1" s="1"/>
  <c r="N125" i="1"/>
  <c r="N122" i="1" s="1"/>
  <c r="O125" i="1"/>
  <c r="O122" i="1" s="1"/>
  <c r="R125" i="1"/>
  <c r="R122" i="1" s="1"/>
  <c r="S125" i="1"/>
  <c r="S122" i="1" s="1"/>
  <c r="T125" i="1"/>
  <c r="T122" i="1" s="1"/>
  <c r="U125" i="1"/>
  <c r="U122" i="1" s="1"/>
  <c r="F125" i="1"/>
  <c r="F122" i="1" s="1"/>
  <c r="E126" i="1"/>
  <c r="D126" i="1"/>
  <c r="E115" i="1"/>
  <c r="D115" i="1"/>
  <c r="U9" i="1" l="1"/>
  <c r="T9" i="1"/>
  <c r="L9" i="1"/>
  <c r="R9" i="1"/>
  <c r="O9" i="1"/>
  <c r="Q10" i="1"/>
  <c r="S9" i="1"/>
  <c r="N9" i="1"/>
  <c r="K146" i="1"/>
  <c r="J146" i="1"/>
  <c r="J51" i="1"/>
  <c r="K125" i="1"/>
  <c r="K122" i="1" s="1"/>
  <c r="K148" i="1"/>
  <c r="J125" i="1"/>
  <c r="J122" i="1" s="1"/>
  <c r="J148" i="1"/>
  <c r="K51" i="1"/>
  <c r="Q51" i="1"/>
  <c r="P10" i="1"/>
  <c r="Q146" i="1"/>
  <c r="P148" i="1"/>
  <c r="P12" i="1"/>
  <c r="P146" i="1"/>
  <c r="Q14" i="1"/>
  <c r="Q125" i="1"/>
  <c r="Q122" i="1" s="1"/>
  <c r="P14" i="1"/>
  <c r="P125" i="1"/>
  <c r="P122" i="1" s="1"/>
  <c r="Q148" i="1"/>
  <c r="Q141" i="1" s="1"/>
  <c r="P51" i="1"/>
  <c r="Q12" i="1"/>
  <c r="O141" i="1"/>
  <c r="G141" i="1"/>
  <c r="S141" i="1"/>
  <c r="F141" i="1"/>
  <c r="N141" i="1"/>
  <c r="U141" i="1"/>
  <c r="R141" i="1"/>
  <c r="H141" i="1"/>
  <c r="L141" i="1"/>
  <c r="T141" i="1"/>
  <c r="I141" i="1"/>
  <c r="D149" i="1"/>
  <c r="E149" i="1"/>
  <c r="Q9" i="1" l="1"/>
  <c r="P9" i="1"/>
  <c r="P141" i="1"/>
  <c r="G109" i="1"/>
  <c r="H109" i="1"/>
  <c r="I109" i="1"/>
  <c r="L109" i="1"/>
  <c r="M109" i="1"/>
  <c r="N109" i="1"/>
  <c r="O109" i="1"/>
  <c r="R109" i="1"/>
  <c r="S109" i="1"/>
  <c r="T109" i="1"/>
  <c r="U109" i="1"/>
  <c r="F109" i="1"/>
  <c r="E110" i="1"/>
  <c r="D110" i="1"/>
  <c r="E93" i="1"/>
  <c r="D93" i="1"/>
  <c r="G90" i="1"/>
  <c r="F90" i="1"/>
  <c r="E91" i="1"/>
  <c r="D91" i="1"/>
  <c r="G81" i="1"/>
  <c r="G75" i="1" s="1"/>
  <c r="H81" i="1"/>
  <c r="I81" i="1"/>
  <c r="L81" i="1"/>
  <c r="M81" i="1"/>
  <c r="N81" i="1"/>
  <c r="N75" i="1" s="1"/>
  <c r="O81" i="1"/>
  <c r="O75" i="1" s="1"/>
  <c r="R81" i="1"/>
  <c r="R75" i="1" s="1"/>
  <c r="S81" i="1"/>
  <c r="S75" i="1" s="1"/>
  <c r="T81" i="1"/>
  <c r="U81" i="1"/>
  <c r="F81" i="1"/>
  <c r="E82" i="1"/>
  <c r="D82" i="1"/>
  <c r="K59" i="1"/>
  <c r="J59" i="1"/>
  <c r="E59" i="1"/>
  <c r="D59" i="1"/>
  <c r="G54" i="1"/>
  <c r="G53" i="1" s="1"/>
  <c r="H54" i="1"/>
  <c r="H53" i="1" s="1"/>
  <c r="I54" i="1"/>
  <c r="I53" i="1" s="1"/>
  <c r="L54" i="1"/>
  <c r="L53" i="1" s="1"/>
  <c r="M54" i="1"/>
  <c r="N54" i="1"/>
  <c r="N53" i="1" s="1"/>
  <c r="O54" i="1"/>
  <c r="O53" i="1" s="1"/>
  <c r="R54" i="1"/>
  <c r="R53" i="1" s="1"/>
  <c r="S54" i="1"/>
  <c r="S53" i="1" s="1"/>
  <c r="T54" i="1"/>
  <c r="T53" i="1" s="1"/>
  <c r="U54" i="1"/>
  <c r="U53" i="1" s="1"/>
  <c r="F54" i="1"/>
  <c r="F53" i="1" s="1"/>
  <c r="K55" i="1"/>
  <c r="K54" i="1" s="1"/>
  <c r="J55" i="1"/>
  <c r="J54" i="1" s="1"/>
  <c r="D55" i="1"/>
  <c r="M53" i="1" l="1"/>
  <c r="M75" i="1"/>
  <c r="D81" i="1"/>
  <c r="F75" i="1"/>
  <c r="L75" i="1"/>
  <c r="U75" i="1"/>
  <c r="I75" i="1"/>
  <c r="T75" i="1"/>
  <c r="H75" i="1"/>
  <c r="J92" i="1"/>
  <c r="Q54" i="1"/>
  <c r="Q53" i="1" s="1"/>
  <c r="P54" i="1"/>
  <c r="P53" i="1" s="1"/>
  <c r="Q76" i="1"/>
  <c r="P76" i="1"/>
  <c r="K92" i="1"/>
  <c r="K81" i="1"/>
  <c r="Q109" i="1"/>
  <c r="J81" i="1"/>
  <c r="P109" i="1"/>
  <c r="P92" i="1"/>
  <c r="Q81" i="1"/>
  <c r="K109" i="1"/>
  <c r="Q92" i="1"/>
  <c r="P81" i="1"/>
  <c r="J109" i="1"/>
  <c r="E54" i="1"/>
  <c r="G29" i="1"/>
  <c r="H29" i="1"/>
  <c r="I29" i="1"/>
  <c r="L29" i="1"/>
  <c r="M29" i="1"/>
  <c r="N29" i="1"/>
  <c r="O29" i="1"/>
  <c r="R29" i="1"/>
  <c r="S29" i="1"/>
  <c r="T29" i="1"/>
  <c r="U29" i="1"/>
  <c r="F29" i="1"/>
  <c r="G23" i="1"/>
  <c r="H23" i="1"/>
  <c r="I23" i="1"/>
  <c r="L23" i="1"/>
  <c r="M23" i="1"/>
  <c r="N23" i="1"/>
  <c r="O23" i="1"/>
  <c r="R23" i="1"/>
  <c r="S23" i="1"/>
  <c r="T23" i="1"/>
  <c r="U23" i="1"/>
  <c r="F23" i="1"/>
  <c r="E30" i="1"/>
  <c r="Q75" i="1" l="1"/>
  <c r="J75" i="1"/>
  <c r="K75" i="1"/>
  <c r="P75" i="1"/>
  <c r="Q23" i="1"/>
  <c r="K29" i="1"/>
  <c r="P23" i="1"/>
  <c r="K23" i="1"/>
  <c r="J23" i="1"/>
  <c r="J29" i="1"/>
  <c r="Q29" i="1"/>
  <c r="P29" i="1"/>
  <c r="I20" i="1"/>
  <c r="I168" i="1" s="1"/>
  <c r="U20" i="1"/>
  <c r="U168" i="1" s="1"/>
  <c r="T20" i="1"/>
  <c r="T168" i="1" s="1"/>
  <c r="S20" i="1"/>
  <c r="S168" i="1" s="1"/>
  <c r="R20" i="1"/>
  <c r="R168" i="1" s="1"/>
  <c r="E29" i="1"/>
  <c r="D29" i="1"/>
  <c r="O20" i="1"/>
  <c r="O168" i="1" s="1"/>
  <c r="N20" i="1"/>
  <c r="N168" i="1" s="1"/>
  <c r="M20" i="1"/>
  <c r="M168" i="1" s="1"/>
  <c r="F20" i="1"/>
  <c r="F168" i="1" s="1"/>
  <c r="L20" i="1"/>
  <c r="L168" i="1" s="1"/>
  <c r="D23" i="1"/>
  <c r="H20" i="1"/>
  <c r="H168" i="1" s="1"/>
  <c r="G20" i="1"/>
  <c r="G168" i="1" s="1"/>
  <c r="E23" i="1"/>
  <c r="Q160" i="1"/>
  <c r="Q159" i="1" s="1"/>
  <c r="P160" i="1"/>
  <c r="P159" i="1" s="1"/>
  <c r="K160" i="1"/>
  <c r="K159" i="1" s="1"/>
  <c r="J160" i="1"/>
  <c r="J159" i="1" s="1"/>
  <c r="K68" i="1"/>
  <c r="J68" i="1"/>
  <c r="K66" i="1"/>
  <c r="J66" i="1"/>
  <c r="K60" i="1"/>
  <c r="J60" i="1"/>
  <c r="K58" i="1"/>
  <c r="K57" i="1" s="1"/>
  <c r="K56" i="1" s="1"/>
  <c r="J58" i="1"/>
  <c r="J57" i="1" s="1"/>
  <c r="J56" i="1" s="1"/>
  <c r="K40" i="1"/>
  <c r="J40" i="1"/>
  <c r="K38" i="1"/>
  <c r="J38" i="1"/>
  <c r="K36" i="1"/>
  <c r="J36" i="1"/>
  <c r="K34" i="1"/>
  <c r="J34" i="1"/>
  <c r="K32" i="1"/>
  <c r="J32" i="1"/>
  <c r="K21" i="1"/>
  <c r="J21" i="1"/>
  <c r="K14" i="1"/>
  <c r="J14" i="1"/>
  <c r="K12" i="1"/>
  <c r="J12" i="1"/>
  <c r="K10" i="1"/>
  <c r="J10" i="1"/>
  <c r="E160" i="1"/>
  <c r="E159" i="1" s="1"/>
  <c r="E146" i="1"/>
  <c r="E148" i="1"/>
  <c r="E150" i="1"/>
  <c r="E152" i="1"/>
  <c r="E142" i="1"/>
  <c r="E125" i="1"/>
  <c r="E127" i="1"/>
  <c r="E131" i="1"/>
  <c r="E81" i="1"/>
  <c r="E90" i="1"/>
  <c r="E92" i="1"/>
  <c r="E109" i="1"/>
  <c r="E111" i="1"/>
  <c r="E114" i="1"/>
  <c r="E76" i="1"/>
  <c r="E58" i="1"/>
  <c r="E60" i="1"/>
  <c r="E62" i="1"/>
  <c r="E66" i="1"/>
  <c r="E68" i="1"/>
  <c r="E49" i="1"/>
  <c r="E51" i="1"/>
  <c r="E32" i="1"/>
  <c r="E21" i="1"/>
  <c r="E10" i="1"/>
  <c r="E9" i="1" s="1"/>
  <c r="D160" i="1"/>
  <c r="D159" i="1" s="1"/>
  <c r="D146" i="1"/>
  <c r="D148" i="1"/>
  <c r="D150" i="1"/>
  <c r="D142" i="1"/>
  <c r="D125" i="1"/>
  <c r="D127" i="1"/>
  <c r="D131" i="1"/>
  <c r="D90" i="1"/>
  <c r="D92" i="1"/>
  <c r="D109" i="1"/>
  <c r="D111" i="1"/>
  <c r="D114" i="1"/>
  <c r="D76" i="1"/>
  <c r="D58" i="1"/>
  <c r="D60" i="1"/>
  <c r="D62" i="1"/>
  <c r="D66" i="1"/>
  <c r="D68" i="1"/>
  <c r="D54" i="1"/>
  <c r="D49" i="1"/>
  <c r="D51" i="1"/>
  <c r="D32" i="1"/>
  <c r="D21" i="1"/>
  <c r="D10" i="1"/>
  <c r="D9" i="1" s="1"/>
  <c r="E141" i="1" l="1"/>
  <c r="E122" i="1"/>
  <c r="D122" i="1"/>
  <c r="D75" i="1"/>
  <c r="E75" i="1"/>
  <c r="J9" i="1"/>
  <c r="E53" i="1"/>
  <c r="J53" i="1"/>
  <c r="K53" i="1"/>
  <c r="D53" i="1"/>
  <c r="K9" i="1"/>
  <c r="P20" i="1"/>
  <c r="P168" i="1" s="1"/>
  <c r="Q20" i="1"/>
  <c r="Q168" i="1"/>
  <c r="J20" i="1"/>
  <c r="E20" i="1"/>
  <c r="D141" i="1"/>
  <c r="K20" i="1"/>
  <c r="K141" i="1"/>
  <c r="J141" i="1"/>
  <c r="D20" i="1"/>
  <c r="E135" i="1" l="1"/>
  <c r="E168" i="1" s="1"/>
  <c r="D135" i="1"/>
  <c r="D168" i="1" s="1"/>
  <c r="K135" i="1"/>
  <c r="K168" i="1" s="1"/>
  <c r="J135" i="1"/>
  <c r="J168" i="1" s="1"/>
</calcChain>
</file>

<file path=xl/sharedStrings.xml><?xml version="1.0" encoding="utf-8"?>
<sst xmlns="http://schemas.openxmlformats.org/spreadsheetml/2006/main" count="253" uniqueCount="95">
  <si>
    <t/>
  </si>
  <si>
    <t>ФИЗИЧЕСКАЯ КУЛЬТУРА И СПОРТ</t>
  </si>
  <si>
    <t>СОЦИАЛЬНАЯ ПОЛИТИКА</t>
  </si>
  <si>
    <t>КУЛЬТУРА, КИНЕМАТОГРАФИЯ</t>
  </si>
  <si>
    <t>OБРАЗОВАНИЕ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</si>
  <si>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</si>
  <si>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</si>
  <si>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</si>
  <si>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ОБЩЕГОСУДАРСТВЕННЫЕ ВОПРОСЫ</t>
  </si>
  <si>
    <t>федеральный бюджет</t>
  </si>
  <si>
    <t>бюджет автономного округа</t>
  </si>
  <si>
    <t>в том числе:</t>
  </si>
  <si>
    <t>Иные межбюджетные трансферты из бюджетов других уровней</t>
  </si>
  <si>
    <t>Субвенции из бюджетов других уровней</t>
  </si>
  <si>
    <t>Субсидии из бюджетов других уровней</t>
  </si>
  <si>
    <t>Наименование расходов</t>
  </si>
  <si>
    <t>Раздел</t>
  </si>
  <si>
    <t>Распределение бюджетных ассигнований по разделам, подразделам, целевым статьям и видам расходов классификации расходов бюджета города Нижневартовска в ведомственной структуре расходов на  2015 - 2016 годы</t>
  </si>
  <si>
    <t>Итого</t>
  </si>
  <si>
    <t>Уточненный план</t>
  </si>
  <si>
    <t>Исполнение</t>
  </si>
  <si>
    <t xml:space="preserve">администрация города Нижневартовска </t>
  </si>
  <si>
    <t>департамент образования администрации города Нижневартовска</t>
  </si>
  <si>
    <t xml:space="preserve">департамент жилищно-коммунального хозяйства администрации города           </t>
  </si>
  <si>
    <t xml:space="preserve">департамент жилищно-коммунального хозяйства администрации города      </t>
  </si>
  <si>
    <t>РАСХОДЫ ИТОГО</t>
  </si>
  <si>
    <t xml:space="preserve">Субвенции на осуществление полномочий по образованию и организации деятельности комиссий по делам несовершеннолетних и защите их прав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</si>
  <si>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</si>
  <si>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Осуществление переданных органам государственной власти субъектов Российской Федерации в соответствии с пунктом 1 статьи 4 Федерального закона  от 15 ноября 1997 года №143-ФЗ "Об актах гражданского состояния" полномочий Российской Федерации на государственную регистрацию актов гражданского состояния </t>
  </si>
  <si>
    <t>Иные межбюджетные трансферты победителям конкурсов муниципальных образований Ханты-Мансийского автономного округа-Югры в области создания условий для деятельности народных дружин</t>
  </si>
  <si>
    <t xml:space="preserve">Субвенции на осуществление отдельных государственных полномочий в сфере трудовых отношений и государственного управления охраной труда </t>
  </si>
  <si>
    <t xml:space="preserve">Субвенции на повышение эффективности использования и развитие ресурсного потенциала рыбохозяйственного комплекса </t>
  </si>
  <si>
    <t>Иные межбюджетные трансферты на реализацию мероприятий по содействию трудоустройству граждан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</si>
  <si>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</si>
  <si>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</si>
  <si>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</t>
  </si>
  <si>
    <t>Субвенции на реализацию полномочий, указанных в пунктах 3.1, 3.2 статьи 2 Закона Ханты-Мансийского автономного округа-Югры от 31.03.2009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</si>
  <si>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</si>
  <si>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</si>
  <si>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Иные межбюджетные трансферты на реализацию мероприятий по проведению смотров-конкурсов в сфере физической культуры и спорта</t>
  </si>
  <si>
    <t>Иные межбюджетные трансферты на реализацию проекта, признанного победителем конкурсного отбора образовательных организаций, имеющих статус региональных инновационных площадок</t>
  </si>
  <si>
    <t>Субсидии на дополнительное финансовое обеспечение мероприятий по организации питания обучающихся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</si>
  <si>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</si>
  <si>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организацию и обеспечение отдыха и оздоровление детей, в том числе в этнической среде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</si>
  <si>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</si>
  <si>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Иные межбюджетные трансферты на организацию и проведение единого государственного экзамена</t>
  </si>
  <si>
    <t>Субсидии на строительство и реконструкцию дошкольных образовательных и общеобразовательных организаций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</si>
  <si>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</si>
  <si>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</si>
  <si>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Субвенции на осуществление деятельности по опеке и попечительству </t>
  </si>
  <si>
    <t>Реализация программ муниципальных образований автономного округа по переселению граждан с территорий с низкой плотностью населения и/или труднодоступных местностей автономного округа, ликвидации и расселению приспособленных для проживания строений, по выселению граждан из жилых домов, находящихся в зоне подтопления и (или) в зоне береговой линии, подверженной абразии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</si>
  <si>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</si>
  <si>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 xml:space="preserve"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</si>
  <si>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</si>
  <si>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тыс. рублей</t>
  </si>
  <si>
    <t xml:space="preserve">Субвенции на 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 102-оз "Об административных правонарушениях"  </t>
  </si>
  <si>
    <t>Субсидии на обеспечение функционирования и развития систем видеонаблюдения в сфере общественного порядка</t>
  </si>
  <si>
    <t>Субсидии на создание условий для деятельности народных дружин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</si>
  <si>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</si>
  <si>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</si>
  <si>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поддержку малого и среднего предпринимательства</t>
  </si>
  <si>
    <t>Субвенции на поддержку животноводства, переработки и реализации продукции животноводства</t>
  </si>
  <si>
    <t>06.00</t>
  </si>
  <si>
    <t>ОХРАНА ОКРУЖАЮЩЕЙ СРЕДЫ</t>
  </si>
  <si>
    <t>Субсидии на софинансирование расходов муниципальных образований по обеспечению учащихся спортивных школ спортивным оборудованием, экипировкой и инвентарем, проведению тренировочных сборов и участию в соревнованиях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</si>
  <si>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(на реализацию программ дошкольного образования частным образовательным организациям)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</si>
  <si>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</si>
  <si>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Поддержка отрасли культуры</t>
  </si>
  <si>
    <t>ЗДРАВООХРАНЕНИЕ</t>
  </si>
  <si>
    <t>Субвенции на организацию осуществления мероприятий по проведению дезинсекции и дератизации в Ханты-Мансийском автономном округе-Югре</t>
  </si>
  <si>
    <t xml:space="preserve">Субвенции на поддержку растениеводства, переработки и реализации продукции растениеводства 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</si>
  <si>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(на реализацию основных общеобразовательных программ муниципальным образовательным организациям)</t>
  </si>
  <si>
    <t>Субсидии на развитие сферы культуры в муниципальных образованиях автономного округа</t>
  </si>
  <si>
    <t>Субвенции на осуществление отдельных полномочий Ханты-Мансийского автономного округа-Югры по организации деятельности по обращению с твердыми коммунальными отходами</t>
  </si>
  <si>
    <t>Приложение 13</t>
  </si>
  <si>
    <t>Информация о предоставлении межбюджетных трансфертов в форме субвенций, субсидий и иных межбюджетных трансфертов за 2018 год</t>
  </si>
  <si>
    <t>Иные межбюджетные трансферты на организацию и проведение конкурса "Лучший многофункциональный центр предоставления государственных и муниципальных услуг Ханты-Мансийского автономного округа - Югры"</t>
  </si>
  <si>
    <t>департамент по социальной политике администрации города Нижневартовска</t>
  </si>
  <si>
    <t>Градостроительная деятельность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</si>
  <si>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</si>
  <si>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Субсидии на  строительство объектов инженерной инфраструктуры на территориях, предназначенных для жилищного строительства</t>
  </si>
  <si>
    <t>Поддержка муниципальных программ формирофания современной городской среды</t>
  </si>
  <si>
    <t>Субсидии на благоустройство рерриторий муниципальных образрваний</t>
  </si>
  <si>
    <t>Иные межбюджетные трансферты на премирование победителей экологических конкурсов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</si>
  <si>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</si>
  <si>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(на реализацию программ дошкольного образования муниципальным образовательным организациям)</t>
  </si>
  <si>
    <t xml:space="preserve"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 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</si>
  <si>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</si>
  <si>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Иные межбюджетные трансферты за счет средств резервного фонда Правительства Ханты-Мансийского автономного округа – Югры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</si>
  <si>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(на выплату компенсации педагогическим работникам за работу по подготовке и проведению единого государственного экзамена)</t>
  </si>
  <si>
    <t>Иные межбюджетные трансферты на организацию деятельности молодежных трудовых отрядов</t>
  </si>
  <si>
    <t>Субсидии 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</t>
  </si>
  <si>
    <t>Субсидии на 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</si>
  <si>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</si>
  <si>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Реализация мероприятий по обеспечению жильем молодых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</si>
</sst>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000;;"/>
    <numFmt numFmtId="166" formatCode="00\.00;;"/>
    <numFmt numFmtId="167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70">
    <xf numFmtId="0" fontId="0" fillId="0" borderId="0" xfId="0"/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5" fillId="2" borderId="8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5" xfId="1" applyNumberFormat="1" applyFont="1" applyFill="1" applyBorder="1" applyAlignment="1" applyProtection="1">
      <protection hidden="1"/>
    </xf>
    <xf numFmtId="166" fontId="7" fillId="2" borderId="3" xfId="1" applyNumberFormat="1" applyFont="1" applyFill="1" applyBorder="1" applyAlignment="1" applyProtection="1">
      <alignment horizontal="center" vertical="center"/>
      <protection hidden="1"/>
    </xf>
    <xf numFmtId="165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7" fillId="2" borderId="3" xfId="1" applyNumberFormat="1" applyFont="1" applyFill="1" applyBorder="1" applyAlignment="1" applyProtection="1">
      <alignment horizontal="right" vertical="center"/>
      <protection hidden="1"/>
    </xf>
    <xf numFmtId="164" fontId="7" fillId="2" borderId="1" xfId="1" applyNumberFormat="1" applyFont="1" applyFill="1" applyBorder="1" applyAlignment="1" applyProtection="1">
      <alignment horizontal="right" vertical="center"/>
      <protection hidden="1"/>
    </xf>
    <xf numFmtId="0" fontId="6" fillId="2" borderId="0" xfId="1" applyFont="1" applyFill="1"/>
    <xf numFmtId="0" fontId="5" fillId="0" borderId="5" xfId="1" applyNumberFormat="1" applyFont="1" applyFill="1" applyBorder="1" applyAlignment="1" applyProtection="1">
      <protection hidden="1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64" fontId="5" fillId="0" borderId="3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5" xfId="1" applyNumberFormat="1" applyFont="1" applyFill="1" applyBorder="1" applyAlignment="1" applyProtection="1">
      <protection hidden="1"/>
    </xf>
    <xf numFmtId="166" fontId="9" fillId="0" borderId="3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Font="1"/>
    <xf numFmtId="0" fontId="7" fillId="0" borderId="4" xfId="1" applyNumberFormat="1" applyFont="1" applyFill="1" applyBorder="1" applyAlignment="1" applyProtection="1">
      <alignment horizontal="left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7" fontId="6" fillId="0" borderId="0" xfId="1" applyNumberFormat="1" applyFont="1"/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protection hidden="1"/>
    </xf>
    <xf numFmtId="4" fontId="5" fillId="0" borderId="1" xfId="1" applyNumberFormat="1" applyFont="1" applyBorder="1" applyAlignment="1">
      <alignment horizontal="right" vertical="center" wrapText="1"/>
    </xf>
    <xf numFmtId="4" fontId="5" fillId="0" borderId="1" xfId="1" applyNumberFormat="1" applyFont="1" applyBorder="1" applyAlignment="1">
      <alignment horizontal="right" vertical="center"/>
    </xf>
    <xf numFmtId="165" fontId="5" fillId="2" borderId="1" xfId="1" applyNumberFormat="1" applyFont="1" applyFill="1" applyBorder="1" applyAlignment="1" applyProtection="1">
      <alignment horizontal="justify" vertical="center" wrapText="1"/>
      <protection hidden="1"/>
    </xf>
    <xf numFmtId="165" fontId="8" fillId="2" borderId="1" xfId="3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3" applyNumberFormat="1" applyFont="1" applyFill="1" applyBorder="1" applyAlignment="1" applyProtection="1">
      <alignment horizontal="justify" vertical="center" wrapText="1"/>
      <protection hidden="1"/>
    </xf>
    <xf numFmtId="165" fontId="5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7" fillId="2" borderId="1" xfId="1" applyNumberFormat="1" applyFont="1" applyFill="1" applyBorder="1" applyAlignment="1" applyProtection="1">
      <alignment horizontal="justify" vertical="center" wrapText="1"/>
      <protection hidden="1"/>
    </xf>
    <xf numFmtId="165" fontId="5" fillId="0" borderId="1" xfId="3" applyNumberFormat="1" applyFont="1" applyFill="1" applyBorder="1" applyAlignment="1" applyProtection="1">
      <alignment horizontal="justify" vertical="center" wrapText="1"/>
      <protection hidden="1"/>
    </xf>
    <xf numFmtId="165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165" fontId="5" fillId="2" borderId="1" xfId="3" applyNumberFormat="1" applyFont="1" applyFill="1" applyBorder="1" applyAlignment="1" applyProtection="1">
      <alignment horizontal="justify" vertical="center" wrapText="1"/>
      <protection hidden="1"/>
    </xf>
    <xf numFmtId="165" fontId="8" fillId="2" borderId="1" xfId="1" applyNumberFormat="1" applyFont="1" applyFill="1" applyBorder="1" applyAlignment="1" applyProtection="1">
      <alignment horizontal="justify" vertical="center" wrapText="1"/>
      <protection hidden="1"/>
    </xf>
    <xf numFmtId="165" fontId="5" fillId="2" borderId="4" xfId="3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3" applyNumberFormat="1" applyFont="1" applyFill="1" applyBorder="1" applyAlignment="1" applyProtection="1">
      <alignment horizontal="center" vertical="center"/>
      <protection hidden="1"/>
    </xf>
    <xf numFmtId="0" fontId="5" fillId="0" borderId="4" xfId="3" applyNumberFormat="1" applyFont="1" applyFill="1" applyBorder="1" applyAlignment="1" applyProtection="1">
      <alignment horizontal="center" vertical="center"/>
      <protection hidden="1"/>
    </xf>
    <xf numFmtId="0" fontId="5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3" applyNumberFormat="1" applyFont="1" applyFill="1" applyBorder="1" applyAlignment="1" applyProtection="1">
      <alignment horizontal="center" vertical="center"/>
      <protection hidden="1"/>
    </xf>
    <xf numFmtId="0" fontId="5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3" applyNumberFormat="1" applyFont="1" applyFill="1" applyBorder="1" applyAlignment="1" applyProtection="1">
      <alignment horizontal="center" vertical="center"/>
      <protection hidden="1"/>
    </xf>
    <xf numFmtId="0" fontId="5" fillId="0" borderId="6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wrapText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7" xfId="3" applyNumberFormat="1" applyFont="1" applyFill="1" applyBorder="1" applyAlignment="1" applyProtection="1">
      <alignment horizontal="center" vertical="center"/>
      <protection hidden="1"/>
    </xf>
    <xf numFmtId="0" fontId="5" fillId="0" borderId="8" xfId="3" applyNumberFormat="1" applyFont="1" applyFill="1" applyBorder="1" applyAlignment="1" applyProtection="1">
      <alignment horizontal="center" vertical="center"/>
      <protection hidden="1"/>
    </xf>
    <xf numFmtId="0" fontId="5" fillId="0" borderId="9" xfId="3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1"/>
  <sheetViews>
    <sheetView showGridLines="0" tabSelected="1" zoomScale="80" zoomScaleNormal="80" workbookViewId="0">
      <pane xSplit="3" ySplit="8" topLeftCell="D16" activePane="bottomRight" state="frozen"/>
      <selection pane="topRight" activeCell="D1" sqref="D1"/>
      <selection pane="bottomLeft" activeCell="A9" sqref="A9"/>
      <selection pane="bottomRight" activeCell="L23" sqref="L23"/>
    </sheetView>
  </sheetViews>
  <sheetFormatPr defaultColWidth="9.28515625" defaultRowHeight="14.25" x14ac:dyDescent="0.2"/>
  <cols>
    <col min="1" max="1" width="0.5703125" style="4" customWidth="1"/>
    <col min="2" max="2" width="7.140625" style="4" customWidth="1"/>
    <col min="3" max="3" width="50" style="4" customWidth="1"/>
    <col min="4" max="4" width="15.5703125" style="4" customWidth="1"/>
    <col min="5" max="5" width="16.28515625" style="4" customWidth="1"/>
    <col min="6" max="6" width="14" style="4" customWidth="1"/>
    <col min="7" max="7" width="13.28515625" style="4" customWidth="1"/>
    <col min="8" max="8" width="13.5703125" style="4" customWidth="1"/>
    <col min="9" max="9" width="13.42578125" style="4" customWidth="1"/>
    <col min="10" max="10" width="14" style="4" customWidth="1"/>
    <col min="11" max="11" width="14.28515625" style="4" customWidth="1"/>
    <col min="12" max="12" width="14.7109375" style="4" customWidth="1"/>
    <col min="13" max="13" width="12.85546875" style="4" customWidth="1"/>
    <col min="14" max="14" width="13.28515625" style="4" customWidth="1"/>
    <col min="15" max="15" width="12" style="4" customWidth="1"/>
    <col min="16" max="16" width="12.7109375" style="4" customWidth="1"/>
    <col min="17" max="17" width="12.28515625" style="4" customWidth="1"/>
    <col min="18" max="18" width="13.5703125" style="4" customWidth="1"/>
    <col min="19" max="19" width="12.7109375" style="4" customWidth="1"/>
    <col min="20" max="20" width="12.85546875" style="4" customWidth="1"/>
    <col min="21" max="21" width="12.5703125" style="4" customWidth="1"/>
    <col min="22" max="244" width="9.140625" style="4" customWidth="1"/>
    <col min="245" max="16384" width="9.28515625" style="4"/>
  </cols>
  <sheetData>
    <row r="1" spans="1:21" ht="14.45" customHeight="1" x14ac:dyDescent="0.25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46"/>
      <c r="O1" s="46"/>
      <c r="P1" s="46"/>
      <c r="Q1" s="46"/>
      <c r="R1" s="46"/>
      <c r="S1" s="50" t="s">
        <v>74</v>
      </c>
      <c r="T1" s="50"/>
      <c r="U1" s="3"/>
    </row>
    <row r="2" spans="1:21" ht="28.15" customHeight="1" x14ac:dyDescent="0.3">
      <c r="A2" s="5" t="s">
        <v>17</v>
      </c>
      <c r="B2" s="63" t="s">
        <v>75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</row>
    <row r="3" spans="1:21" ht="13.9" customHeight="1" x14ac:dyDescent="0.25">
      <c r="A3" s="6"/>
      <c r="B3" s="7"/>
      <c r="C3" s="6"/>
      <c r="D3" s="1"/>
      <c r="E3" s="1"/>
      <c r="F3" s="8"/>
      <c r="G3" s="8"/>
      <c r="H3" s="1"/>
      <c r="I3" s="1"/>
      <c r="J3" s="9"/>
      <c r="K3" s="9"/>
      <c r="L3" s="8"/>
      <c r="M3" s="8"/>
      <c r="N3" s="3"/>
      <c r="O3" s="3"/>
      <c r="P3" s="3"/>
      <c r="Q3" s="3"/>
      <c r="R3" s="3"/>
      <c r="S3" s="3"/>
      <c r="U3" s="10" t="s">
        <v>54</v>
      </c>
    </row>
    <row r="4" spans="1:21" ht="17.45" customHeight="1" x14ac:dyDescent="0.2">
      <c r="A4" s="11"/>
      <c r="B4" s="65" t="s">
        <v>16</v>
      </c>
      <c r="C4" s="66" t="s">
        <v>15</v>
      </c>
      <c r="D4" s="53" t="s">
        <v>14</v>
      </c>
      <c r="E4" s="58"/>
      <c r="F4" s="58"/>
      <c r="G4" s="58"/>
      <c r="H4" s="58"/>
      <c r="I4" s="54"/>
      <c r="J4" s="55" t="s">
        <v>13</v>
      </c>
      <c r="K4" s="56"/>
      <c r="L4" s="56"/>
      <c r="M4" s="56"/>
      <c r="N4" s="56"/>
      <c r="O4" s="57"/>
      <c r="P4" s="55" t="s">
        <v>12</v>
      </c>
      <c r="Q4" s="56"/>
      <c r="R4" s="56"/>
      <c r="S4" s="56"/>
      <c r="T4" s="56"/>
      <c r="U4" s="57"/>
    </row>
    <row r="5" spans="1:21" ht="18" customHeight="1" x14ac:dyDescent="0.2">
      <c r="A5" s="11"/>
      <c r="B5" s="65"/>
      <c r="C5" s="66"/>
      <c r="D5" s="53" t="s">
        <v>18</v>
      </c>
      <c r="E5" s="54"/>
      <c r="F5" s="67" t="s">
        <v>11</v>
      </c>
      <c r="G5" s="68"/>
      <c r="H5" s="68"/>
      <c r="I5" s="69"/>
      <c r="J5" s="53" t="s">
        <v>18</v>
      </c>
      <c r="K5" s="54"/>
      <c r="L5" s="53" t="s">
        <v>11</v>
      </c>
      <c r="M5" s="58"/>
      <c r="N5" s="58"/>
      <c r="O5" s="54"/>
      <c r="P5" s="53" t="s">
        <v>18</v>
      </c>
      <c r="Q5" s="54"/>
      <c r="R5" s="53" t="s">
        <v>11</v>
      </c>
      <c r="S5" s="58"/>
      <c r="T5" s="58"/>
      <c r="U5" s="54"/>
    </row>
    <row r="6" spans="1:21" ht="16.149999999999999" customHeight="1" x14ac:dyDescent="0.2">
      <c r="A6" s="11"/>
      <c r="B6" s="65"/>
      <c r="C6" s="66"/>
      <c r="D6" s="59" t="s">
        <v>19</v>
      </c>
      <c r="E6" s="61" t="s">
        <v>20</v>
      </c>
      <c r="F6" s="51" t="s">
        <v>10</v>
      </c>
      <c r="G6" s="52"/>
      <c r="H6" s="53" t="s">
        <v>9</v>
      </c>
      <c r="I6" s="54"/>
      <c r="J6" s="59" t="s">
        <v>19</v>
      </c>
      <c r="K6" s="61" t="s">
        <v>20</v>
      </c>
      <c r="L6" s="51" t="s">
        <v>10</v>
      </c>
      <c r="M6" s="52"/>
      <c r="N6" s="53" t="s">
        <v>9</v>
      </c>
      <c r="O6" s="54"/>
      <c r="P6" s="59" t="s">
        <v>19</v>
      </c>
      <c r="Q6" s="61" t="s">
        <v>20</v>
      </c>
      <c r="R6" s="51" t="s">
        <v>10</v>
      </c>
      <c r="S6" s="52"/>
      <c r="T6" s="53" t="s">
        <v>9</v>
      </c>
      <c r="U6" s="54"/>
    </row>
    <row r="7" spans="1:21" ht="31.15" customHeight="1" x14ac:dyDescent="0.2">
      <c r="A7" s="11"/>
      <c r="B7" s="65"/>
      <c r="C7" s="66"/>
      <c r="D7" s="60"/>
      <c r="E7" s="62"/>
      <c r="F7" s="12" t="s">
        <v>19</v>
      </c>
      <c r="G7" s="13" t="s">
        <v>20</v>
      </c>
      <c r="H7" s="12" t="s">
        <v>19</v>
      </c>
      <c r="I7" s="13" t="s">
        <v>20</v>
      </c>
      <c r="J7" s="60"/>
      <c r="K7" s="62"/>
      <c r="L7" s="12" t="s">
        <v>19</v>
      </c>
      <c r="M7" s="13" t="s">
        <v>20</v>
      </c>
      <c r="N7" s="12" t="s">
        <v>19</v>
      </c>
      <c r="O7" s="13" t="s">
        <v>20</v>
      </c>
      <c r="P7" s="60"/>
      <c r="Q7" s="62"/>
      <c r="R7" s="12" t="s">
        <v>19</v>
      </c>
      <c r="S7" s="13" t="s">
        <v>20</v>
      </c>
      <c r="T7" s="12" t="s">
        <v>19</v>
      </c>
      <c r="U7" s="13" t="s">
        <v>20</v>
      </c>
    </row>
    <row r="8" spans="1:21" ht="15" x14ac:dyDescent="0.2">
      <c r="A8" s="14"/>
      <c r="B8" s="15">
        <v>1</v>
      </c>
      <c r="C8" s="16">
        <v>2</v>
      </c>
      <c r="D8" s="17">
        <v>3</v>
      </c>
      <c r="E8" s="17">
        <v>4</v>
      </c>
      <c r="F8" s="16">
        <v>5</v>
      </c>
      <c r="G8" s="16">
        <v>6</v>
      </c>
      <c r="H8" s="16">
        <v>7</v>
      </c>
      <c r="I8" s="15">
        <v>8</v>
      </c>
      <c r="J8" s="15">
        <v>9</v>
      </c>
      <c r="K8" s="15">
        <v>10</v>
      </c>
      <c r="L8" s="16">
        <v>11</v>
      </c>
      <c r="M8" s="16">
        <v>12</v>
      </c>
      <c r="N8" s="16">
        <v>13</v>
      </c>
      <c r="O8" s="10">
        <v>14</v>
      </c>
      <c r="P8" s="18">
        <v>15</v>
      </c>
      <c r="Q8" s="10">
        <v>16</v>
      </c>
      <c r="R8" s="18">
        <v>17</v>
      </c>
      <c r="S8" s="17">
        <v>18</v>
      </c>
      <c r="T8" s="17">
        <v>19</v>
      </c>
      <c r="U8" s="17">
        <v>20</v>
      </c>
    </row>
    <row r="9" spans="1:21" s="24" customFormat="1" ht="20.45" customHeight="1" x14ac:dyDescent="0.25">
      <c r="A9" s="19"/>
      <c r="B9" s="20">
        <v>100</v>
      </c>
      <c r="C9" s="21" t="s">
        <v>8</v>
      </c>
      <c r="D9" s="22">
        <f>D10+D12+D14+D16+D18</f>
        <v>156910.6</v>
      </c>
      <c r="E9" s="22">
        <f t="shared" ref="E9" si="0">E10+E12+E14+E16+E18</f>
        <v>156910.6</v>
      </c>
      <c r="F9" s="22">
        <f t="shared" ref="F9" si="1">F10+F12+F14+F16+F18</f>
        <v>156910.6</v>
      </c>
      <c r="G9" s="22">
        <f t="shared" ref="G9" si="2">G10+G12+G14+G16+G18</f>
        <v>156910.6</v>
      </c>
      <c r="H9" s="22">
        <f t="shared" ref="H9" si="3">H10+H12+H14+H16+H18</f>
        <v>0</v>
      </c>
      <c r="I9" s="22">
        <f t="shared" ref="I9" si="4">I10+I12+I14+I16+I18</f>
        <v>0</v>
      </c>
      <c r="J9" s="22">
        <f t="shared" ref="J9:U9" si="5">J10+J12+J14+J16+J18</f>
        <v>24621.899999999998</v>
      </c>
      <c r="K9" s="22">
        <f t="shared" si="5"/>
        <v>24358.589999999997</v>
      </c>
      <c r="L9" s="22">
        <f t="shared" si="5"/>
        <v>24297.8</v>
      </c>
      <c r="M9" s="22">
        <f t="shared" si="5"/>
        <v>24293.989999999998</v>
      </c>
      <c r="N9" s="22">
        <f t="shared" si="5"/>
        <v>324.10000000000002</v>
      </c>
      <c r="O9" s="22">
        <f t="shared" si="5"/>
        <v>64.599999999999994</v>
      </c>
      <c r="P9" s="22">
        <f t="shared" si="5"/>
        <v>50</v>
      </c>
      <c r="Q9" s="22">
        <f t="shared" si="5"/>
        <v>50</v>
      </c>
      <c r="R9" s="22">
        <f t="shared" si="5"/>
        <v>50</v>
      </c>
      <c r="S9" s="22">
        <f t="shared" si="5"/>
        <v>50</v>
      </c>
      <c r="T9" s="22">
        <f t="shared" si="5"/>
        <v>0</v>
      </c>
      <c r="U9" s="23">
        <f t="shared" si="5"/>
        <v>0</v>
      </c>
    </row>
    <row r="10" spans="1:21" ht="158.25" customHeight="1" x14ac:dyDescent="0.25">
      <c r="A10" s="25"/>
      <c r="B10" s="26" t="s">
        <v>0</v>
      </c>
      <c r="C10" s="39" t="s">
        <v>55</v>
      </c>
      <c r="D10" s="27">
        <f>F10+H10</f>
        <v>0</v>
      </c>
      <c r="E10" s="27">
        <f>G10+I10</f>
        <v>0</v>
      </c>
      <c r="F10" s="27">
        <v>0</v>
      </c>
      <c r="G10" s="27">
        <v>0</v>
      </c>
      <c r="H10" s="27">
        <v>0</v>
      </c>
      <c r="I10" s="27">
        <v>0</v>
      </c>
      <c r="J10" s="27">
        <f>L10+N10</f>
        <v>5710.7999999999993</v>
      </c>
      <c r="K10" s="27">
        <f>M10+O10</f>
        <v>5706.99</v>
      </c>
      <c r="L10" s="28">
        <f>L11</f>
        <v>5710.7999999999993</v>
      </c>
      <c r="M10" s="28">
        <f t="shared" ref="M10:T10" si="6">M11</f>
        <v>5706.99</v>
      </c>
      <c r="N10" s="28">
        <f t="shared" si="6"/>
        <v>0</v>
      </c>
      <c r="O10" s="28">
        <f t="shared" si="6"/>
        <v>0</v>
      </c>
      <c r="P10" s="27">
        <f>R10+T10</f>
        <v>0</v>
      </c>
      <c r="Q10" s="27">
        <f>S10+U10</f>
        <v>0</v>
      </c>
      <c r="R10" s="28">
        <f t="shared" si="6"/>
        <v>0</v>
      </c>
      <c r="S10" s="28">
        <f t="shared" si="6"/>
        <v>0</v>
      </c>
      <c r="T10" s="28">
        <f t="shared" si="6"/>
        <v>0</v>
      </c>
      <c r="U10" s="28">
        <v>0</v>
      </c>
    </row>
    <row r="11" spans="1:21" ht="15" x14ac:dyDescent="0.25">
      <c r="A11" s="25"/>
      <c r="B11" s="26"/>
      <c r="C11" s="40" t="s">
        <v>21</v>
      </c>
      <c r="D11" s="27">
        <f t="shared" ref="D11:D19" si="7">F11+H11</f>
        <v>0</v>
      </c>
      <c r="E11" s="27">
        <f t="shared" ref="E11:E19" si="8">G11+I11</f>
        <v>0</v>
      </c>
      <c r="F11" s="27">
        <v>0</v>
      </c>
      <c r="G11" s="27">
        <v>0</v>
      </c>
      <c r="H11" s="27">
        <v>0</v>
      </c>
      <c r="I11" s="27">
        <v>0</v>
      </c>
      <c r="J11" s="27">
        <f>L11+N11</f>
        <v>5710.7999999999993</v>
      </c>
      <c r="K11" s="27">
        <f>M11+O11</f>
        <v>5706.99</v>
      </c>
      <c r="L11" s="28">
        <f>5618.07+92.73</f>
        <v>5710.7999999999993</v>
      </c>
      <c r="M11" s="27">
        <f>5618.07+88.92</f>
        <v>5706.99</v>
      </c>
      <c r="N11" s="28">
        <v>0</v>
      </c>
      <c r="O11" s="27">
        <v>0</v>
      </c>
      <c r="P11" s="27">
        <f t="shared" ref="P11:P19" si="9">R11+T11</f>
        <v>0</v>
      </c>
      <c r="Q11" s="27">
        <f t="shared" ref="Q11:Q19" si="10">S11+U11</f>
        <v>0</v>
      </c>
      <c r="R11" s="27">
        <v>0</v>
      </c>
      <c r="S11" s="27">
        <v>0</v>
      </c>
      <c r="T11" s="27">
        <v>0</v>
      </c>
      <c r="U11" s="28">
        <v>0</v>
      </c>
    </row>
    <row r="12" spans="1:21" ht="45" x14ac:dyDescent="0.25">
      <c r="A12" s="25"/>
      <c r="B12" s="26" t="s">
        <v>0</v>
      </c>
      <c r="C12" s="39" t="s">
        <v>26</v>
      </c>
      <c r="D12" s="27">
        <f t="shared" si="7"/>
        <v>0</v>
      </c>
      <c r="E12" s="27">
        <f t="shared" si="8"/>
        <v>0</v>
      </c>
      <c r="F12" s="27">
        <v>0</v>
      </c>
      <c r="G12" s="27">
        <v>0</v>
      </c>
      <c r="H12" s="27">
        <v>0</v>
      </c>
      <c r="I12" s="27">
        <v>0</v>
      </c>
      <c r="J12" s="27">
        <f t="shared" ref="J12:J19" si="11">L12+N12</f>
        <v>18587</v>
      </c>
      <c r="K12" s="27">
        <f t="shared" ref="K12:K19" si="12">M12+O12</f>
        <v>18587</v>
      </c>
      <c r="L12" s="28">
        <f>L13</f>
        <v>18587</v>
      </c>
      <c r="M12" s="28">
        <f t="shared" ref="M12:U12" si="13">M13</f>
        <v>18587</v>
      </c>
      <c r="N12" s="28">
        <f t="shared" si="13"/>
        <v>0</v>
      </c>
      <c r="O12" s="28">
        <f t="shared" si="13"/>
        <v>0</v>
      </c>
      <c r="P12" s="27">
        <f t="shared" si="9"/>
        <v>0</v>
      </c>
      <c r="Q12" s="27">
        <f t="shared" si="10"/>
        <v>0</v>
      </c>
      <c r="R12" s="28">
        <f t="shared" si="13"/>
        <v>0</v>
      </c>
      <c r="S12" s="28">
        <f t="shared" si="13"/>
        <v>0</v>
      </c>
      <c r="T12" s="28">
        <f t="shared" si="13"/>
        <v>0</v>
      </c>
      <c r="U12" s="28">
        <f t="shared" si="13"/>
        <v>0</v>
      </c>
    </row>
    <row r="13" spans="1:21" ht="15" x14ac:dyDescent="0.25">
      <c r="A13" s="25"/>
      <c r="B13" s="26"/>
      <c r="C13" s="41" t="s">
        <v>21</v>
      </c>
      <c r="D13" s="27">
        <f t="shared" si="7"/>
        <v>0</v>
      </c>
      <c r="E13" s="27">
        <f t="shared" si="8"/>
        <v>0</v>
      </c>
      <c r="F13" s="27">
        <v>0</v>
      </c>
      <c r="G13" s="27">
        <v>0</v>
      </c>
      <c r="H13" s="27">
        <v>0</v>
      </c>
      <c r="I13" s="27">
        <v>0</v>
      </c>
      <c r="J13" s="27">
        <f t="shared" si="11"/>
        <v>18587</v>
      </c>
      <c r="K13" s="27">
        <f t="shared" si="12"/>
        <v>18587</v>
      </c>
      <c r="L13" s="28">
        <f>17157+1430</f>
        <v>18587</v>
      </c>
      <c r="M13" s="28">
        <f>17157+1430</f>
        <v>18587</v>
      </c>
      <c r="N13" s="28">
        <v>0</v>
      </c>
      <c r="O13" s="28">
        <v>0</v>
      </c>
      <c r="P13" s="27">
        <f t="shared" si="9"/>
        <v>0</v>
      </c>
      <c r="Q13" s="27">
        <f t="shared" si="10"/>
        <v>0</v>
      </c>
      <c r="R13" s="28">
        <v>0</v>
      </c>
      <c r="S13" s="28">
        <v>0</v>
      </c>
      <c r="T13" s="28">
        <v>0</v>
      </c>
      <c r="U13" s="28">
        <v>0</v>
      </c>
    </row>
    <row r="14" spans="1:21" ht="60" x14ac:dyDescent="0.25">
      <c r="A14" s="25"/>
      <c r="B14" s="26" t="s">
        <v>0</v>
      </c>
      <c r="C14" s="42" t="s">
        <v>27</v>
      </c>
      <c r="D14" s="27">
        <f t="shared" si="7"/>
        <v>0</v>
      </c>
      <c r="E14" s="27">
        <f t="shared" si="8"/>
        <v>0</v>
      </c>
      <c r="F14" s="27">
        <v>0</v>
      </c>
      <c r="G14" s="27">
        <v>0</v>
      </c>
      <c r="H14" s="27">
        <v>0</v>
      </c>
      <c r="I14" s="27">
        <v>0</v>
      </c>
      <c r="J14" s="27">
        <f t="shared" si="11"/>
        <v>324.10000000000002</v>
      </c>
      <c r="K14" s="27">
        <f t="shared" si="12"/>
        <v>64.599999999999994</v>
      </c>
      <c r="L14" s="28">
        <f>L15</f>
        <v>0</v>
      </c>
      <c r="M14" s="28">
        <f t="shared" ref="M14:U14" si="14">M15</f>
        <v>0</v>
      </c>
      <c r="N14" s="28">
        <f t="shared" si="14"/>
        <v>324.10000000000002</v>
      </c>
      <c r="O14" s="28">
        <f t="shared" si="14"/>
        <v>64.599999999999994</v>
      </c>
      <c r="P14" s="27">
        <f t="shared" si="9"/>
        <v>0</v>
      </c>
      <c r="Q14" s="27">
        <f t="shared" si="10"/>
        <v>0</v>
      </c>
      <c r="R14" s="28">
        <f t="shared" si="14"/>
        <v>0</v>
      </c>
      <c r="S14" s="28">
        <f t="shared" si="14"/>
        <v>0</v>
      </c>
      <c r="T14" s="28">
        <f t="shared" si="14"/>
        <v>0</v>
      </c>
      <c r="U14" s="28">
        <f t="shared" si="14"/>
        <v>0</v>
      </c>
    </row>
    <row r="15" spans="1:21" ht="15" x14ac:dyDescent="0.25">
      <c r="A15" s="25"/>
      <c r="B15" s="26"/>
      <c r="C15" s="41" t="s">
        <v>21</v>
      </c>
      <c r="D15" s="27">
        <f t="shared" si="7"/>
        <v>0</v>
      </c>
      <c r="E15" s="27">
        <f t="shared" si="8"/>
        <v>0</v>
      </c>
      <c r="F15" s="27">
        <v>0</v>
      </c>
      <c r="G15" s="27">
        <v>0</v>
      </c>
      <c r="H15" s="27">
        <v>0</v>
      </c>
      <c r="I15" s="27">
        <v>0</v>
      </c>
      <c r="J15" s="27">
        <f t="shared" si="11"/>
        <v>324.10000000000002</v>
      </c>
      <c r="K15" s="27">
        <f t="shared" si="12"/>
        <v>64.599999999999994</v>
      </c>
      <c r="L15" s="28">
        <v>0</v>
      </c>
      <c r="M15" s="27">
        <v>0</v>
      </c>
      <c r="N15" s="28">
        <v>324.10000000000002</v>
      </c>
      <c r="O15" s="28">
        <v>64.599999999999994</v>
      </c>
      <c r="P15" s="27">
        <f t="shared" si="9"/>
        <v>0</v>
      </c>
      <c r="Q15" s="27">
        <f t="shared" si="10"/>
        <v>0</v>
      </c>
      <c r="R15" s="28">
        <v>0</v>
      </c>
      <c r="S15" s="28">
        <v>0</v>
      </c>
      <c r="T15" s="28">
        <v>0</v>
      </c>
      <c r="U15" s="28">
        <v>0</v>
      </c>
    </row>
    <row r="16" spans="1:21" ht="60" x14ac:dyDescent="0.25">
      <c r="A16" s="25"/>
      <c r="B16" s="26"/>
      <c r="C16" s="44" t="s">
        <v>59</v>
      </c>
      <c r="D16" s="27">
        <f t="shared" si="7"/>
        <v>156910.6</v>
      </c>
      <c r="E16" s="27">
        <f t="shared" si="8"/>
        <v>156910.6</v>
      </c>
      <c r="F16" s="27">
        <f>F17</f>
        <v>156910.6</v>
      </c>
      <c r="G16" s="27">
        <f>G17</f>
        <v>156910.6</v>
      </c>
      <c r="H16" s="27">
        <v>0</v>
      </c>
      <c r="I16" s="27">
        <v>0</v>
      </c>
      <c r="J16" s="27">
        <f>J17</f>
        <v>0</v>
      </c>
      <c r="K16" s="27">
        <f t="shared" si="12"/>
        <v>0</v>
      </c>
      <c r="L16" s="28">
        <f>L17</f>
        <v>0</v>
      </c>
      <c r="M16" s="28">
        <f>M17</f>
        <v>0</v>
      </c>
      <c r="N16" s="27">
        <v>0</v>
      </c>
      <c r="O16" s="27">
        <v>0</v>
      </c>
      <c r="P16" s="27">
        <f t="shared" si="9"/>
        <v>0</v>
      </c>
      <c r="Q16" s="27">
        <f t="shared" si="10"/>
        <v>0</v>
      </c>
      <c r="R16" s="28">
        <v>0</v>
      </c>
      <c r="S16" s="28">
        <v>0</v>
      </c>
      <c r="T16" s="28">
        <v>0</v>
      </c>
      <c r="U16" s="28">
        <v>0</v>
      </c>
    </row>
    <row r="17" spans="1:21" ht="15" x14ac:dyDescent="0.25">
      <c r="A17" s="25"/>
      <c r="B17" s="26"/>
      <c r="C17" s="41" t="s">
        <v>21</v>
      </c>
      <c r="D17" s="27">
        <f t="shared" si="7"/>
        <v>156910.6</v>
      </c>
      <c r="E17" s="27">
        <f t="shared" si="8"/>
        <v>156910.6</v>
      </c>
      <c r="F17" s="27">
        <v>156910.6</v>
      </c>
      <c r="G17" s="27">
        <v>156910.6</v>
      </c>
      <c r="H17" s="27">
        <v>0</v>
      </c>
      <c r="I17" s="27">
        <v>0</v>
      </c>
      <c r="J17" s="27">
        <f t="shared" si="11"/>
        <v>0</v>
      </c>
      <c r="K17" s="27">
        <f t="shared" si="12"/>
        <v>0</v>
      </c>
      <c r="L17" s="28">
        <v>0</v>
      </c>
      <c r="M17" s="27">
        <v>0</v>
      </c>
      <c r="N17" s="27">
        <v>0</v>
      </c>
      <c r="O17" s="27">
        <v>0</v>
      </c>
      <c r="P17" s="27">
        <f t="shared" si="9"/>
        <v>0</v>
      </c>
      <c r="Q17" s="27">
        <f t="shared" si="10"/>
        <v>0</v>
      </c>
      <c r="R17" s="28">
        <v>0</v>
      </c>
      <c r="S17" s="28">
        <v>0</v>
      </c>
      <c r="T17" s="28">
        <v>0</v>
      </c>
      <c r="U17" s="28">
        <v>0</v>
      </c>
    </row>
    <row r="18" spans="1:21" ht="79.5" customHeight="1" x14ac:dyDescent="0.25">
      <c r="A18" s="25"/>
      <c r="B18" s="26"/>
      <c r="C18" s="44" t="s">
        <v>76</v>
      </c>
      <c r="D18" s="27">
        <f t="shared" si="7"/>
        <v>0</v>
      </c>
      <c r="E18" s="27">
        <f t="shared" si="8"/>
        <v>0</v>
      </c>
      <c r="F18" s="27">
        <v>0</v>
      </c>
      <c r="G18" s="27">
        <v>0</v>
      </c>
      <c r="H18" s="27">
        <v>0</v>
      </c>
      <c r="I18" s="27">
        <v>0</v>
      </c>
      <c r="J18" s="27">
        <f t="shared" si="11"/>
        <v>0</v>
      </c>
      <c r="K18" s="27">
        <f t="shared" si="12"/>
        <v>0</v>
      </c>
      <c r="L18" s="28">
        <v>0</v>
      </c>
      <c r="M18" s="27">
        <v>0</v>
      </c>
      <c r="N18" s="27">
        <v>0</v>
      </c>
      <c r="O18" s="27">
        <v>0</v>
      </c>
      <c r="P18" s="27">
        <f t="shared" si="9"/>
        <v>50</v>
      </c>
      <c r="Q18" s="27">
        <f t="shared" si="10"/>
        <v>50</v>
      </c>
      <c r="R18" s="28">
        <f>R19</f>
        <v>50</v>
      </c>
      <c r="S18" s="28">
        <f t="shared" ref="S18:U18" si="15">S19</f>
        <v>50</v>
      </c>
      <c r="T18" s="28">
        <f t="shared" si="15"/>
        <v>0</v>
      </c>
      <c r="U18" s="28">
        <f t="shared" si="15"/>
        <v>0</v>
      </c>
    </row>
    <row r="19" spans="1:21" ht="15" x14ac:dyDescent="0.25">
      <c r="A19" s="25"/>
      <c r="B19" s="26"/>
      <c r="C19" s="41" t="s">
        <v>21</v>
      </c>
      <c r="D19" s="27">
        <f t="shared" si="7"/>
        <v>0</v>
      </c>
      <c r="E19" s="27">
        <f t="shared" si="8"/>
        <v>0</v>
      </c>
      <c r="F19" s="27">
        <v>0</v>
      </c>
      <c r="G19" s="27">
        <v>0</v>
      </c>
      <c r="H19" s="27">
        <v>0</v>
      </c>
      <c r="I19" s="27">
        <v>0</v>
      </c>
      <c r="J19" s="27">
        <f t="shared" si="11"/>
        <v>0</v>
      </c>
      <c r="K19" s="27">
        <f t="shared" si="12"/>
        <v>0</v>
      </c>
      <c r="L19" s="28">
        <v>0</v>
      </c>
      <c r="M19" s="27">
        <v>0</v>
      </c>
      <c r="N19" s="27">
        <v>0</v>
      </c>
      <c r="O19" s="27">
        <v>0</v>
      </c>
      <c r="P19" s="27">
        <f t="shared" si="9"/>
        <v>50</v>
      </c>
      <c r="Q19" s="27">
        <f t="shared" si="10"/>
        <v>50</v>
      </c>
      <c r="R19" s="28">
        <v>50</v>
      </c>
      <c r="S19" s="28">
        <v>50</v>
      </c>
      <c r="T19" s="28">
        <v>0</v>
      </c>
      <c r="U19" s="28">
        <v>0</v>
      </c>
    </row>
    <row r="20" spans="1:21" s="24" customFormat="1" ht="31.15" customHeight="1" x14ac:dyDescent="0.25">
      <c r="A20" s="19"/>
      <c r="B20" s="20">
        <v>300</v>
      </c>
      <c r="C20" s="43" t="s">
        <v>7</v>
      </c>
      <c r="D20" s="22">
        <f>D21+D23+D25+D27+D29</f>
        <v>6543</v>
      </c>
      <c r="E20" s="22">
        <f t="shared" ref="E20:U20" si="16">E21+E23+E25+E27+E29</f>
        <v>6542.99</v>
      </c>
      <c r="F20" s="22">
        <f>F21+F23+F25+F27+F29</f>
        <v>6543</v>
      </c>
      <c r="G20" s="22">
        <f t="shared" si="16"/>
        <v>6542.99</v>
      </c>
      <c r="H20" s="22">
        <f t="shared" si="16"/>
        <v>0</v>
      </c>
      <c r="I20" s="22">
        <f t="shared" si="16"/>
        <v>0</v>
      </c>
      <c r="J20" s="22">
        <f t="shared" si="16"/>
        <v>28526.699999999997</v>
      </c>
      <c r="K20" s="22">
        <f t="shared" si="16"/>
        <v>28526.699999999997</v>
      </c>
      <c r="L20" s="22">
        <f t="shared" si="16"/>
        <v>3119.1</v>
      </c>
      <c r="M20" s="22">
        <f t="shared" si="16"/>
        <v>3119.1</v>
      </c>
      <c r="N20" s="22">
        <f t="shared" si="16"/>
        <v>25407.599999999999</v>
      </c>
      <c r="O20" s="22">
        <f t="shared" si="16"/>
        <v>25407.599999999999</v>
      </c>
      <c r="P20" s="22">
        <f t="shared" si="16"/>
        <v>120</v>
      </c>
      <c r="Q20" s="22">
        <f t="shared" si="16"/>
        <v>120</v>
      </c>
      <c r="R20" s="22">
        <f t="shared" si="16"/>
        <v>120</v>
      </c>
      <c r="S20" s="22">
        <f t="shared" si="16"/>
        <v>120</v>
      </c>
      <c r="T20" s="22">
        <f t="shared" si="16"/>
        <v>0</v>
      </c>
      <c r="U20" s="23">
        <f t="shared" si="16"/>
        <v>0</v>
      </c>
    </row>
    <row r="21" spans="1:21" ht="105" x14ac:dyDescent="0.25">
      <c r="A21" s="25"/>
      <c r="B21" s="26" t="s">
        <v>0</v>
      </c>
      <c r="C21" s="42" t="s">
        <v>28</v>
      </c>
      <c r="D21" s="27">
        <f t="shared" ref="D21:D30" si="17">F21+H21</f>
        <v>0</v>
      </c>
      <c r="E21" s="27">
        <f t="shared" ref="E21:E29" si="18">G21+I21</f>
        <v>0</v>
      </c>
      <c r="F21" s="27">
        <v>0</v>
      </c>
      <c r="G21" s="27">
        <v>0</v>
      </c>
      <c r="H21" s="27">
        <v>0</v>
      </c>
      <c r="I21" s="27">
        <v>0</v>
      </c>
      <c r="J21" s="27">
        <f t="shared" ref="J21:J22" si="19">L21+N21</f>
        <v>28526.699999999997</v>
      </c>
      <c r="K21" s="27">
        <f t="shared" ref="K21:K22" si="20">M21+O21</f>
        <v>28526.699999999997</v>
      </c>
      <c r="L21" s="28">
        <f>L22</f>
        <v>3119.1</v>
      </c>
      <c r="M21" s="28">
        <f t="shared" ref="M21:U21" si="21">M22</f>
        <v>3119.1</v>
      </c>
      <c r="N21" s="28">
        <f t="shared" si="21"/>
        <v>25407.599999999999</v>
      </c>
      <c r="O21" s="28">
        <f t="shared" si="21"/>
        <v>25407.599999999999</v>
      </c>
      <c r="P21" s="27">
        <f t="shared" ref="P21" si="22">R21+T21</f>
        <v>0</v>
      </c>
      <c r="Q21" s="27">
        <f t="shared" ref="Q21" si="23">S21+U21</f>
        <v>0</v>
      </c>
      <c r="R21" s="28">
        <f t="shared" si="21"/>
        <v>0</v>
      </c>
      <c r="S21" s="28">
        <f t="shared" si="21"/>
        <v>0</v>
      </c>
      <c r="T21" s="28">
        <f t="shared" si="21"/>
        <v>0</v>
      </c>
      <c r="U21" s="28">
        <f t="shared" si="21"/>
        <v>0</v>
      </c>
    </row>
    <row r="22" spans="1:21" ht="15" x14ac:dyDescent="0.25">
      <c r="A22" s="25"/>
      <c r="B22" s="26"/>
      <c r="C22" s="41" t="s">
        <v>21</v>
      </c>
      <c r="D22" s="27">
        <f t="shared" si="17"/>
        <v>0</v>
      </c>
      <c r="E22" s="27">
        <f t="shared" si="18"/>
        <v>0</v>
      </c>
      <c r="F22" s="27">
        <v>0</v>
      </c>
      <c r="G22" s="27">
        <v>0</v>
      </c>
      <c r="H22" s="27">
        <v>0</v>
      </c>
      <c r="I22" s="27">
        <v>0</v>
      </c>
      <c r="J22" s="27">
        <f t="shared" si="19"/>
        <v>28526.699999999997</v>
      </c>
      <c r="K22" s="27">
        <f t="shared" si="20"/>
        <v>28526.699999999997</v>
      </c>
      <c r="L22" s="28">
        <f>2816.2+302.9</f>
        <v>3119.1</v>
      </c>
      <c r="M22" s="28">
        <f>2816.2+302.9</f>
        <v>3119.1</v>
      </c>
      <c r="N22" s="28">
        <v>25407.599999999999</v>
      </c>
      <c r="O22" s="27">
        <v>25407.599999999999</v>
      </c>
      <c r="P22" s="27">
        <f t="shared" ref="P22:P30" si="24">R22+T22</f>
        <v>0</v>
      </c>
      <c r="Q22" s="27">
        <f t="shared" ref="Q22:Q30" si="25">S22+U22</f>
        <v>0</v>
      </c>
      <c r="R22" s="27">
        <v>0</v>
      </c>
      <c r="S22" s="27">
        <v>0</v>
      </c>
      <c r="T22" s="27">
        <v>0</v>
      </c>
      <c r="U22" s="28">
        <v>0</v>
      </c>
    </row>
    <row r="23" spans="1:21" ht="45" x14ac:dyDescent="0.25">
      <c r="A23" s="25"/>
      <c r="B23" s="26" t="s">
        <v>0</v>
      </c>
      <c r="C23" s="42" t="s">
        <v>56</v>
      </c>
      <c r="D23" s="27">
        <f t="shared" si="17"/>
        <v>1105.5</v>
      </c>
      <c r="E23" s="27">
        <f t="shared" si="18"/>
        <v>1105.5</v>
      </c>
      <c r="F23" s="28">
        <f>F24</f>
        <v>1105.5</v>
      </c>
      <c r="G23" s="28">
        <f t="shared" ref="G23:U25" si="26">G24</f>
        <v>1105.5</v>
      </c>
      <c r="H23" s="28">
        <f t="shared" si="26"/>
        <v>0</v>
      </c>
      <c r="I23" s="28">
        <f t="shared" si="26"/>
        <v>0</v>
      </c>
      <c r="J23" s="27">
        <f t="shared" ref="J23:J30" si="27">L23+N23</f>
        <v>0</v>
      </c>
      <c r="K23" s="27">
        <f t="shared" ref="K23:K30" si="28">M23+O23</f>
        <v>0</v>
      </c>
      <c r="L23" s="28">
        <f t="shared" si="26"/>
        <v>0</v>
      </c>
      <c r="M23" s="28">
        <f t="shared" si="26"/>
        <v>0</v>
      </c>
      <c r="N23" s="28">
        <f t="shared" si="26"/>
        <v>0</v>
      </c>
      <c r="O23" s="28">
        <f t="shared" si="26"/>
        <v>0</v>
      </c>
      <c r="P23" s="27">
        <f t="shared" si="24"/>
        <v>0</v>
      </c>
      <c r="Q23" s="27">
        <f t="shared" si="25"/>
        <v>0</v>
      </c>
      <c r="R23" s="28">
        <f t="shared" si="26"/>
        <v>0</v>
      </c>
      <c r="S23" s="28">
        <f t="shared" si="26"/>
        <v>0</v>
      </c>
      <c r="T23" s="28">
        <f t="shared" si="26"/>
        <v>0</v>
      </c>
      <c r="U23" s="28">
        <f t="shared" si="26"/>
        <v>0</v>
      </c>
    </row>
    <row r="24" spans="1:21" ht="30" x14ac:dyDescent="0.25">
      <c r="A24" s="25"/>
      <c r="B24" s="26"/>
      <c r="C24" s="41" t="s">
        <v>23</v>
      </c>
      <c r="D24" s="27">
        <f t="shared" si="17"/>
        <v>1105.5</v>
      </c>
      <c r="E24" s="27">
        <f t="shared" si="18"/>
        <v>1105.5</v>
      </c>
      <c r="F24" s="28">
        <v>1105.5</v>
      </c>
      <c r="G24" s="27">
        <v>1105.5</v>
      </c>
      <c r="H24" s="27">
        <f t="shared" si="26"/>
        <v>0</v>
      </c>
      <c r="I24" s="27">
        <f t="shared" si="26"/>
        <v>0</v>
      </c>
      <c r="J24" s="27">
        <f t="shared" si="27"/>
        <v>0</v>
      </c>
      <c r="K24" s="27">
        <f t="shared" si="28"/>
        <v>0</v>
      </c>
      <c r="L24" s="28">
        <v>0</v>
      </c>
      <c r="M24" s="28">
        <v>0</v>
      </c>
      <c r="N24" s="28">
        <v>0</v>
      </c>
      <c r="O24" s="27">
        <v>0</v>
      </c>
      <c r="P24" s="27">
        <f t="shared" si="24"/>
        <v>0</v>
      </c>
      <c r="Q24" s="27">
        <f t="shared" si="25"/>
        <v>0</v>
      </c>
      <c r="R24" s="27">
        <v>0</v>
      </c>
      <c r="S24" s="27">
        <v>0</v>
      </c>
      <c r="T24" s="27">
        <v>0</v>
      </c>
      <c r="U24" s="28">
        <v>0</v>
      </c>
    </row>
    <row r="25" spans="1:21" ht="30" x14ac:dyDescent="0.25">
      <c r="A25" s="25"/>
      <c r="B25" s="26"/>
      <c r="C25" s="44" t="s">
        <v>57</v>
      </c>
      <c r="D25" s="27">
        <f t="shared" si="17"/>
        <v>437.5</v>
      </c>
      <c r="E25" s="27">
        <f t="shared" si="18"/>
        <v>437.5</v>
      </c>
      <c r="F25" s="27">
        <f>F26</f>
        <v>437.5</v>
      </c>
      <c r="G25" s="27">
        <f t="shared" ref="G25" si="29">G26</f>
        <v>437.5</v>
      </c>
      <c r="H25" s="27">
        <f t="shared" si="26"/>
        <v>0</v>
      </c>
      <c r="I25" s="27">
        <f t="shared" si="26"/>
        <v>0</v>
      </c>
      <c r="J25" s="27">
        <f t="shared" si="27"/>
        <v>0</v>
      </c>
      <c r="K25" s="27">
        <f t="shared" si="28"/>
        <v>0</v>
      </c>
      <c r="L25" s="27">
        <f>L26</f>
        <v>0</v>
      </c>
      <c r="M25" s="27">
        <f t="shared" ref="M25:O25" si="30">M26</f>
        <v>0</v>
      </c>
      <c r="N25" s="27">
        <f t="shared" si="30"/>
        <v>0</v>
      </c>
      <c r="O25" s="27">
        <f t="shared" si="30"/>
        <v>0</v>
      </c>
      <c r="P25" s="27">
        <f t="shared" si="24"/>
        <v>0</v>
      </c>
      <c r="Q25" s="27">
        <f t="shared" si="25"/>
        <v>0</v>
      </c>
      <c r="R25" s="27">
        <f>R26</f>
        <v>0</v>
      </c>
      <c r="S25" s="27">
        <f t="shared" ref="S25" si="31">S26</f>
        <v>0</v>
      </c>
      <c r="T25" s="27">
        <f t="shared" ref="T25" si="32">T26</f>
        <v>0</v>
      </c>
      <c r="U25" s="28">
        <f t="shared" ref="U25" si="33">U26</f>
        <v>0</v>
      </c>
    </row>
    <row r="26" spans="1:21" ht="15" x14ac:dyDescent="0.25">
      <c r="A26" s="25"/>
      <c r="B26" s="26"/>
      <c r="C26" s="41" t="s">
        <v>21</v>
      </c>
      <c r="D26" s="27">
        <f t="shared" si="17"/>
        <v>437.5</v>
      </c>
      <c r="E26" s="27">
        <f t="shared" si="18"/>
        <v>437.5</v>
      </c>
      <c r="F26" s="28">
        <v>437.5</v>
      </c>
      <c r="G26" s="27">
        <v>437.5</v>
      </c>
      <c r="H26" s="27">
        <v>0</v>
      </c>
      <c r="I26" s="27">
        <v>0</v>
      </c>
      <c r="J26" s="27">
        <f t="shared" si="27"/>
        <v>0</v>
      </c>
      <c r="K26" s="27">
        <f t="shared" si="28"/>
        <v>0</v>
      </c>
      <c r="L26" s="28">
        <v>0</v>
      </c>
      <c r="M26" s="28">
        <v>0</v>
      </c>
      <c r="N26" s="28">
        <v>0</v>
      </c>
      <c r="O26" s="27">
        <v>0</v>
      </c>
      <c r="P26" s="27">
        <f t="shared" si="24"/>
        <v>0</v>
      </c>
      <c r="Q26" s="27">
        <f t="shared" si="25"/>
        <v>0</v>
      </c>
      <c r="R26" s="27">
        <v>0</v>
      </c>
      <c r="S26" s="27">
        <v>0</v>
      </c>
      <c r="T26" s="27">
        <v>0</v>
      </c>
      <c r="U26" s="28">
        <v>0</v>
      </c>
    </row>
    <row r="27" spans="1:21" ht="75" x14ac:dyDescent="0.25">
      <c r="A27" s="25"/>
      <c r="B27" s="26" t="s">
        <v>0</v>
      </c>
      <c r="C27" s="42" t="s">
        <v>29</v>
      </c>
      <c r="D27" s="27">
        <f t="shared" si="17"/>
        <v>0</v>
      </c>
      <c r="E27" s="27">
        <f t="shared" si="18"/>
        <v>0</v>
      </c>
      <c r="F27" s="28">
        <v>0</v>
      </c>
      <c r="G27" s="27">
        <v>0</v>
      </c>
      <c r="H27" s="28">
        <v>0</v>
      </c>
      <c r="I27" s="27">
        <v>0</v>
      </c>
      <c r="J27" s="27">
        <f t="shared" si="27"/>
        <v>0</v>
      </c>
      <c r="K27" s="27">
        <f t="shared" si="28"/>
        <v>0</v>
      </c>
      <c r="L27" s="28">
        <v>0</v>
      </c>
      <c r="M27" s="28">
        <v>0</v>
      </c>
      <c r="N27" s="28">
        <v>0</v>
      </c>
      <c r="O27" s="27">
        <v>0</v>
      </c>
      <c r="P27" s="27">
        <f t="shared" si="24"/>
        <v>120</v>
      </c>
      <c r="Q27" s="27">
        <f t="shared" si="25"/>
        <v>120</v>
      </c>
      <c r="R27" s="28">
        <f>R28</f>
        <v>120</v>
      </c>
      <c r="S27" s="28">
        <f t="shared" ref="S27:U27" si="34">S28</f>
        <v>120</v>
      </c>
      <c r="T27" s="28">
        <f t="shared" si="34"/>
        <v>0</v>
      </c>
      <c r="U27" s="28">
        <f t="shared" si="34"/>
        <v>0</v>
      </c>
    </row>
    <row r="28" spans="1:21" ht="15" x14ac:dyDescent="0.25">
      <c r="A28" s="25"/>
      <c r="B28" s="26"/>
      <c r="C28" s="41" t="s">
        <v>21</v>
      </c>
      <c r="D28" s="27">
        <f t="shared" si="17"/>
        <v>0</v>
      </c>
      <c r="E28" s="27">
        <f t="shared" si="18"/>
        <v>0</v>
      </c>
      <c r="F28" s="28">
        <v>0</v>
      </c>
      <c r="G28" s="27">
        <v>0</v>
      </c>
      <c r="H28" s="28">
        <v>0</v>
      </c>
      <c r="I28" s="27">
        <v>0</v>
      </c>
      <c r="J28" s="27">
        <f t="shared" si="27"/>
        <v>0</v>
      </c>
      <c r="K28" s="27">
        <f t="shared" si="28"/>
        <v>0</v>
      </c>
      <c r="L28" s="28">
        <v>0</v>
      </c>
      <c r="M28" s="28">
        <v>0</v>
      </c>
      <c r="N28" s="28">
        <v>0</v>
      </c>
      <c r="O28" s="27">
        <v>0</v>
      </c>
      <c r="P28" s="27">
        <f t="shared" si="24"/>
        <v>120</v>
      </c>
      <c r="Q28" s="27">
        <f t="shared" si="25"/>
        <v>120</v>
      </c>
      <c r="R28" s="28">
        <v>120</v>
      </c>
      <c r="S28" s="27">
        <v>120</v>
      </c>
      <c r="T28" s="28">
        <v>0</v>
      </c>
      <c r="U28" s="28">
        <v>0</v>
      </c>
    </row>
    <row r="29" spans="1:21" ht="90" x14ac:dyDescent="0.25">
      <c r="A29" s="25"/>
      <c r="B29" s="26" t="s">
        <v>0</v>
      </c>
      <c r="C29" s="42" t="s">
        <v>58</v>
      </c>
      <c r="D29" s="27">
        <f t="shared" si="17"/>
        <v>5000</v>
      </c>
      <c r="E29" s="27">
        <f t="shared" si="18"/>
        <v>4999.99</v>
      </c>
      <c r="F29" s="28">
        <f>F30</f>
        <v>5000</v>
      </c>
      <c r="G29" s="28">
        <f t="shared" ref="G29:U29" si="35">G30</f>
        <v>4999.99</v>
      </c>
      <c r="H29" s="28">
        <f t="shared" si="35"/>
        <v>0</v>
      </c>
      <c r="I29" s="28">
        <f t="shared" si="35"/>
        <v>0</v>
      </c>
      <c r="J29" s="27">
        <f t="shared" si="27"/>
        <v>0</v>
      </c>
      <c r="K29" s="27">
        <f t="shared" si="28"/>
        <v>0</v>
      </c>
      <c r="L29" s="28">
        <f t="shared" si="35"/>
        <v>0</v>
      </c>
      <c r="M29" s="28">
        <f t="shared" si="35"/>
        <v>0</v>
      </c>
      <c r="N29" s="28">
        <f t="shared" si="35"/>
        <v>0</v>
      </c>
      <c r="O29" s="28">
        <f t="shared" si="35"/>
        <v>0</v>
      </c>
      <c r="P29" s="27">
        <f t="shared" si="24"/>
        <v>0</v>
      </c>
      <c r="Q29" s="27">
        <f t="shared" si="25"/>
        <v>0</v>
      </c>
      <c r="R29" s="28">
        <f t="shared" si="35"/>
        <v>0</v>
      </c>
      <c r="S29" s="28">
        <f t="shared" si="35"/>
        <v>0</v>
      </c>
      <c r="T29" s="28">
        <f t="shared" si="35"/>
        <v>0</v>
      </c>
      <c r="U29" s="28">
        <f t="shared" si="35"/>
        <v>0</v>
      </c>
    </row>
    <row r="30" spans="1:21" ht="30" x14ac:dyDescent="0.25">
      <c r="A30" s="25"/>
      <c r="B30" s="26"/>
      <c r="C30" s="41" t="s">
        <v>24</v>
      </c>
      <c r="D30" s="27">
        <f t="shared" si="17"/>
        <v>5000</v>
      </c>
      <c r="E30" s="27">
        <f t="shared" ref="E30" si="36">G30+I30</f>
        <v>4999.99</v>
      </c>
      <c r="F30" s="28">
        <v>5000</v>
      </c>
      <c r="G30" s="27">
        <v>4999.99</v>
      </c>
      <c r="H30" s="28">
        <v>0</v>
      </c>
      <c r="I30" s="28">
        <v>0</v>
      </c>
      <c r="J30" s="27">
        <f t="shared" si="27"/>
        <v>0</v>
      </c>
      <c r="K30" s="27">
        <f t="shared" si="28"/>
        <v>0</v>
      </c>
      <c r="L30" s="28">
        <v>0</v>
      </c>
      <c r="M30" s="28">
        <v>0</v>
      </c>
      <c r="N30" s="28">
        <v>0</v>
      </c>
      <c r="O30" s="28">
        <v>0</v>
      </c>
      <c r="P30" s="27">
        <f t="shared" si="24"/>
        <v>0</v>
      </c>
      <c r="Q30" s="27">
        <f t="shared" si="25"/>
        <v>0</v>
      </c>
      <c r="R30" s="28">
        <v>0</v>
      </c>
      <c r="S30" s="28">
        <v>0</v>
      </c>
      <c r="T30" s="28">
        <v>0</v>
      </c>
      <c r="U30" s="28">
        <v>0</v>
      </c>
    </row>
    <row r="31" spans="1:21" s="24" customFormat="1" ht="18.600000000000001" customHeight="1" x14ac:dyDescent="0.25">
      <c r="A31" s="19"/>
      <c r="B31" s="20">
        <v>400</v>
      </c>
      <c r="C31" s="43" t="s">
        <v>6</v>
      </c>
      <c r="D31" s="22">
        <f>D32+D34+D36+D38+D40+D42+D46++D49+D51</f>
        <v>291594.05999999994</v>
      </c>
      <c r="E31" s="22">
        <f t="shared" ref="E31:U31" si="37">E32+E34+E36+E38+E40+E42+E46++E49+E51</f>
        <v>291528.66000000003</v>
      </c>
      <c r="F31" s="22">
        <f t="shared" si="37"/>
        <v>291594.05999999994</v>
      </c>
      <c r="G31" s="22">
        <f t="shared" si="37"/>
        <v>291528.66000000003</v>
      </c>
      <c r="H31" s="22">
        <f t="shared" si="37"/>
        <v>0</v>
      </c>
      <c r="I31" s="22">
        <f t="shared" si="37"/>
        <v>0</v>
      </c>
      <c r="J31" s="22">
        <f t="shared" si="37"/>
        <v>187837.69999999998</v>
      </c>
      <c r="K31" s="22">
        <f t="shared" si="37"/>
        <v>187837.69999999998</v>
      </c>
      <c r="L31" s="22">
        <f t="shared" si="37"/>
        <v>187837.69999999998</v>
      </c>
      <c r="M31" s="22">
        <f t="shared" si="37"/>
        <v>187837.69999999998</v>
      </c>
      <c r="N31" s="22">
        <f t="shared" si="37"/>
        <v>0</v>
      </c>
      <c r="O31" s="22">
        <f t="shared" si="37"/>
        <v>0</v>
      </c>
      <c r="P31" s="22">
        <f t="shared" si="37"/>
        <v>1807.4099999999999</v>
      </c>
      <c r="Q31" s="22">
        <f t="shared" si="37"/>
        <v>1637.45</v>
      </c>
      <c r="R31" s="22">
        <f t="shared" si="37"/>
        <v>1807.4099999999999</v>
      </c>
      <c r="S31" s="22">
        <f t="shared" si="37"/>
        <v>1637.45</v>
      </c>
      <c r="T31" s="22">
        <f t="shared" si="37"/>
        <v>0</v>
      </c>
      <c r="U31" s="22">
        <f t="shared" si="37"/>
        <v>0</v>
      </c>
    </row>
    <row r="32" spans="1:21" ht="60" x14ac:dyDescent="0.25">
      <c r="A32" s="25"/>
      <c r="B32" s="26" t="s">
        <v>0</v>
      </c>
      <c r="C32" s="42" t="s">
        <v>30</v>
      </c>
      <c r="D32" s="27">
        <f>F32+H32</f>
        <v>0</v>
      </c>
      <c r="E32" s="27">
        <f>G32+I32</f>
        <v>0</v>
      </c>
      <c r="F32" s="27">
        <v>0</v>
      </c>
      <c r="G32" s="27">
        <v>0</v>
      </c>
      <c r="H32" s="27">
        <v>0</v>
      </c>
      <c r="I32" s="27">
        <v>0</v>
      </c>
      <c r="J32" s="27">
        <f t="shared" ref="J32:J41" si="38">L32+N32</f>
        <v>7367.6</v>
      </c>
      <c r="K32" s="27">
        <f t="shared" ref="K32:K41" si="39">M32+O32</f>
        <v>7367.6</v>
      </c>
      <c r="L32" s="28">
        <f>L33</f>
        <v>7367.6</v>
      </c>
      <c r="M32" s="28">
        <f t="shared" ref="M32:U32" si="40">M33</f>
        <v>7367.6</v>
      </c>
      <c r="N32" s="28">
        <f t="shared" si="40"/>
        <v>0</v>
      </c>
      <c r="O32" s="28">
        <f t="shared" si="40"/>
        <v>0</v>
      </c>
      <c r="P32" s="27">
        <f t="shared" ref="P32" si="41">R32+T32</f>
        <v>0</v>
      </c>
      <c r="Q32" s="27">
        <f t="shared" ref="Q32" si="42">S32+U32</f>
        <v>0</v>
      </c>
      <c r="R32" s="28">
        <f t="shared" si="40"/>
        <v>0</v>
      </c>
      <c r="S32" s="28">
        <f t="shared" si="40"/>
        <v>0</v>
      </c>
      <c r="T32" s="28">
        <f t="shared" si="40"/>
        <v>0</v>
      </c>
      <c r="U32" s="28">
        <f t="shared" si="40"/>
        <v>0</v>
      </c>
    </row>
    <row r="33" spans="1:21" ht="15" x14ac:dyDescent="0.25">
      <c r="A33" s="25"/>
      <c r="B33" s="26"/>
      <c r="C33" s="41" t="s">
        <v>21</v>
      </c>
      <c r="D33" s="27">
        <f t="shared" ref="D33:D35" si="43">F33+H33</f>
        <v>0</v>
      </c>
      <c r="E33" s="27">
        <f t="shared" ref="E33:E35" si="44">G33+I33</f>
        <v>0</v>
      </c>
      <c r="F33" s="27">
        <v>0</v>
      </c>
      <c r="G33" s="27">
        <v>0</v>
      </c>
      <c r="H33" s="27">
        <v>0</v>
      </c>
      <c r="I33" s="27">
        <v>0</v>
      </c>
      <c r="J33" s="27">
        <f t="shared" si="38"/>
        <v>7367.6</v>
      </c>
      <c r="K33" s="27">
        <f t="shared" si="39"/>
        <v>7367.6</v>
      </c>
      <c r="L33" s="28">
        <f>6884.12+483.48</f>
        <v>7367.6</v>
      </c>
      <c r="M33" s="28">
        <f>6884.12+483.48</f>
        <v>7367.6</v>
      </c>
      <c r="N33" s="28">
        <v>0</v>
      </c>
      <c r="O33" s="28">
        <v>0</v>
      </c>
      <c r="P33" s="27">
        <f t="shared" ref="P33:P52" si="45">R33+T33</f>
        <v>0</v>
      </c>
      <c r="Q33" s="27">
        <f t="shared" ref="Q33:Q52" si="46">S33+U33</f>
        <v>0</v>
      </c>
      <c r="R33" s="28">
        <v>0</v>
      </c>
      <c r="S33" s="28">
        <v>0</v>
      </c>
      <c r="T33" s="28">
        <v>0</v>
      </c>
      <c r="U33" s="28">
        <v>0</v>
      </c>
    </row>
    <row r="34" spans="1:21" ht="48" customHeight="1" x14ac:dyDescent="0.25">
      <c r="A34" s="25"/>
      <c r="B34" s="26" t="s">
        <v>0</v>
      </c>
      <c r="C34" s="42" t="s">
        <v>70</v>
      </c>
      <c r="D34" s="27">
        <f t="shared" si="43"/>
        <v>0</v>
      </c>
      <c r="E34" s="27">
        <f t="shared" si="44"/>
        <v>0</v>
      </c>
      <c r="F34" s="27">
        <v>0</v>
      </c>
      <c r="G34" s="27">
        <v>0</v>
      </c>
      <c r="H34" s="27">
        <v>0</v>
      </c>
      <c r="I34" s="27">
        <v>0</v>
      </c>
      <c r="J34" s="27">
        <f t="shared" si="38"/>
        <v>1322.3</v>
      </c>
      <c r="K34" s="27">
        <f t="shared" si="39"/>
        <v>1322.3</v>
      </c>
      <c r="L34" s="28">
        <f>L35</f>
        <v>1322.3</v>
      </c>
      <c r="M34" s="28">
        <f t="shared" ref="M34:U34" si="47">M35</f>
        <v>1322.3</v>
      </c>
      <c r="N34" s="28">
        <f t="shared" si="47"/>
        <v>0</v>
      </c>
      <c r="O34" s="28">
        <f t="shared" si="47"/>
        <v>0</v>
      </c>
      <c r="P34" s="27">
        <f t="shared" si="45"/>
        <v>0</v>
      </c>
      <c r="Q34" s="27">
        <f t="shared" si="46"/>
        <v>0</v>
      </c>
      <c r="R34" s="28">
        <f t="shared" si="47"/>
        <v>0</v>
      </c>
      <c r="S34" s="28">
        <f t="shared" si="47"/>
        <v>0</v>
      </c>
      <c r="T34" s="28">
        <f t="shared" si="47"/>
        <v>0</v>
      </c>
      <c r="U34" s="28">
        <f t="shared" si="47"/>
        <v>0</v>
      </c>
    </row>
    <row r="35" spans="1:21" ht="15" x14ac:dyDescent="0.25">
      <c r="A35" s="25"/>
      <c r="B35" s="26"/>
      <c r="C35" s="41" t="s">
        <v>21</v>
      </c>
      <c r="D35" s="27">
        <f t="shared" si="43"/>
        <v>0</v>
      </c>
      <c r="E35" s="27">
        <f t="shared" si="44"/>
        <v>0</v>
      </c>
      <c r="F35" s="27">
        <v>0</v>
      </c>
      <c r="G35" s="27">
        <v>0</v>
      </c>
      <c r="H35" s="27">
        <v>0</v>
      </c>
      <c r="I35" s="27">
        <v>0</v>
      </c>
      <c r="J35" s="27">
        <f t="shared" si="38"/>
        <v>1322.3</v>
      </c>
      <c r="K35" s="27">
        <f t="shared" si="39"/>
        <v>1322.3</v>
      </c>
      <c r="L35" s="28">
        <v>1322.3</v>
      </c>
      <c r="M35" s="28">
        <v>1322.3</v>
      </c>
      <c r="N35" s="28">
        <v>0</v>
      </c>
      <c r="O35" s="28">
        <v>0</v>
      </c>
      <c r="P35" s="27">
        <f t="shared" si="45"/>
        <v>0</v>
      </c>
      <c r="Q35" s="27">
        <f t="shared" si="46"/>
        <v>0</v>
      </c>
      <c r="R35" s="28">
        <v>0</v>
      </c>
      <c r="S35" s="28">
        <v>0</v>
      </c>
      <c r="T35" s="28">
        <v>0</v>
      </c>
      <c r="U35" s="28">
        <v>0</v>
      </c>
    </row>
    <row r="36" spans="1:21" ht="30" x14ac:dyDescent="0.25">
      <c r="A36" s="25"/>
      <c r="B36" s="26" t="s">
        <v>0</v>
      </c>
      <c r="C36" s="42" t="s">
        <v>60</v>
      </c>
      <c r="D36" s="27">
        <f t="shared" ref="D36:E43" si="48">F36+H36</f>
        <v>13048.400000000001</v>
      </c>
      <c r="E36" s="27">
        <f t="shared" si="48"/>
        <v>13048.400000000001</v>
      </c>
      <c r="F36" s="28">
        <f>F37</f>
        <v>13048.400000000001</v>
      </c>
      <c r="G36" s="28">
        <f t="shared" ref="G36:I36" si="49">G37</f>
        <v>13048.400000000001</v>
      </c>
      <c r="H36" s="28">
        <f t="shared" si="49"/>
        <v>0</v>
      </c>
      <c r="I36" s="28">
        <f t="shared" si="49"/>
        <v>0</v>
      </c>
      <c r="J36" s="27">
        <f t="shared" si="38"/>
        <v>0</v>
      </c>
      <c r="K36" s="27">
        <f t="shared" si="39"/>
        <v>0</v>
      </c>
      <c r="L36" s="28">
        <f>L37</f>
        <v>0</v>
      </c>
      <c r="M36" s="28">
        <f t="shared" ref="M36" si="50">M37</f>
        <v>0</v>
      </c>
      <c r="N36" s="28">
        <f t="shared" ref="N36" si="51">N37</f>
        <v>0</v>
      </c>
      <c r="O36" s="28">
        <f t="shared" ref="O36" si="52">O37</f>
        <v>0</v>
      </c>
      <c r="P36" s="27">
        <f t="shared" si="45"/>
        <v>0</v>
      </c>
      <c r="Q36" s="27">
        <f t="shared" si="46"/>
        <v>0</v>
      </c>
      <c r="R36" s="28">
        <f>R37</f>
        <v>0</v>
      </c>
      <c r="S36" s="28">
        <f t="shared" ref="S36" si="53">S37</f>
        <v>0</v>
      </c>
      <c r="T36" s="28">
        <f t="shared" ref="T36" si="54">T37</f>
        <v>0</v>
      </c>
      <c r="U36" s="28">
        <f t="shared" ref="U36" si="55">U37</f>
        <v>0</v>
      </c>
    </row>
    <row r="37" spans="1:21" ht="15" x14ac:dyDescent="0.25">
      <c r="A37" s="25"/>
      <c r="B37" s="26"/>
      <c r="C37" s="41" t="s">
        <v>21</v>
      </c>
      <c r="D37" s="27">
        <f t="shared" si="48"/>
        <v>13048.400000000001</v>
      </c>
      <c r="E37" s="27">
        <f t="shared" si="48"/>
        <v>13048.400000000001</v>
      </c>
      <c r="F37" s="28">
        <f>3553.2+705.5+303.5+8486.2</f>
        <v>13048.400000000001</v>
      </c>
      <c r="G37" s="27">
        <f>3553.2+705.5+303.5+8486.2</f>
        <v>13048.400000000001</v>
      </c>
      <c r="H37" s="28">
        <v>0</v>
      </c>
      <c r="I37" s="27">
        <v>0</v>
      </c>
      <c r="J37" s="27">
        <f t="shared" si="38"/>
        <v>0</v>
      </c>
      <c r="K37" s="27">
        <f t="shared" si="39"/>
        <v>0</v>
      </c>
      <c r="L37" s="28">
        <v>0</v>
      </c>
      <c r="M37" s="28">
        <v>0</v>
      </c>
      <c r="N37" s="28">
        <v>0</v>
      </c>
      <c r="O37" s="28">
        <v>0</v>
      </c>
      <c r="P37" s="27">
        <f t="shared" si="45"/>
        <v>0</v>
      </c>
      <c r="Q37" s="27">
        <f t="shared" si="46"/>
        <v>0</v>
      </c>
      <c r="R37" s="28">
        <v>0</v>
      </c>
      <c r="S37" s="28">
        <v>0</v>
      </c>
      <c r="T37" s="28">
        <v>0</v>
      </c>
      <c r="U37" s="28">
        <v>0</v>
      </c>
    </row>
    <row r="38" spans="1:21" ht="45" x14ac:dyDescent="0.25">
      <c r="A38" s="25"/>
      <c r="B38" s="26" t="s">
        <v>0</v>
      </c>
      <c r="C38" s="42" t="s">
        <v>31</v>
      </c>
      <c r="D38" s="27">
        <f t="shared" si="48"/>
        <v>0</v>
      </c>
      <c r="E38" s="27">
        <f t="shared" si="48"/>
        <v>0</v>
      </c>
      <c r="F38" s="28">
        <v>0</v>
      </c>
      <c r="G38" s="27">
        <v>0</v>
      </c>
      <c r="H38" s="28">
        <v>0</v>
      </c>
      <c r="I38" s="27">
        <v>0</v>
      </c>
      <c r="J38" s="27">
        <f t="shared" si="38"/>
        <v>38760</v>
      </c>
      <c r="K38" s="27">
        <f t="shared" si="39"/>
        <v>38760</v>
      </c>
      <c r="L38" s="28">
        <f>L39</f>
        <v>38760</v>
      </c>
      <c r="M38" s="28">
        <f t="shared" ref="M38:U38" si="56">M39</f>
        <v>38760</v>
      </c>
      <c r="N38" s="28">
        <f t="shared" si="56"/>
        <v>0</v>
      </c>
      <c r="O38" s="28">
        <f t="shared" si="56"/>
        <v>0</v>
      </c>
      <c r="P38" s="27">
        <f t="shared" si="45"/>
        <v>0</v>
      </c>
      <c r="Q38" s="27">
        <f t="shared" si="46"/>
        <v>0</v>
      </c>
      <c r="R38" s="28">
        <f t="shared" si="56"/>
        <v>0</v>
      </c>
      <c r="S38" s="28">
        <f t="shared" si="56"/>
        <v>0</v>
      </c>
      <c r="T38" s="28">
        <f t="shared" si="56"/>
        <v>0</v>
      </c>
      <c r="U38" s="28">
        <f t="shared" si="56"/>
        <v>0</v>
      </c>
    </row>
    <row r="39" spans="1:21" ht="15" x14ac:dyDescent="0.25">
      <c r="A39" s="25"/>
      <c r="B39" s="26"/>
      <c r="C39" s="41" t="s">
        <v>21</v>
      </c>
      <c r="D39" s="27">
        <f t="shared" si="48"/>
        <v>0</v>
      </c>
      <c r="E39" s="27">
        <f t="shared" si="48"/>
        <v>0</v>
      </c>
      <c r="F39" s="28">
        <v>0</v>
      </c>
      <c r="G39" s="27">
        <v>0</v>
      </c>
      <c r="H39" s="28">
        <v>0</v>
      </c>
      <c r="I39" s="27">
        <v>0</v>
      </c>
      <c r="J39" s="27">
        <f t="shared" si="38"/>
        <v>38760</v>
      </c>
      <c r="K39" s="27">
        <f t="shared" si="39"/>
        <v>38760</v>
      </c>
      <c r="L39" s="28">
        <v>38760</v>
      </c>
      <c r="M39" s="28">
        <v>38760</v>
      </c>
      <c r="N39" s="28">
        <v>0</v>
      </c>
      <c r="O39" s="28">
        <v>0</v>
      </c>
      <c r="P39" s="27">
        <f t="shared" si="45"/>
        <v>0</v>
      </c>
      <c r="Q39" s="27">
        <f t="shared" si="46"/>
        <v>0</v>
      </c>
      <c r="R39" s="28">
        <v>0</v>
      </c>
      <c r="S39" s="28">
        <v>0</v>
      </c>
      <c r="T39" s="28">
        <v>0</v>
      </c>
      <c r="U39" s="28">
        <v>0</v>
      </c>
    </row>
    <row r="40" spans="1:21" ht="45" x14ac:dyDescent="0.25">
      <c r="A40" s="25"/>
      <c r="B40" s="26" t="s">
        <v>0</v>
      </c>
      <c r="C40" s="42" t="s">
        <v>61</v>
      </c>
      <c r="D40" s="27">
        <f t="shared" si="48"/>
        <v>0</v>
      </c>
      <c r="E40" s="27">
        <f t="shared" si="48"/>
        <v>0</v>
      </c>
      <c r="F40" s="28">
        <v>0</v>
      </c>
      <c r="G40" s="27">
        <v>0</v>
      </c>
      <c r="H40" s="28">
        <v>0</v>
      </c>
      <c r="I40" s="27">
        <v>0</v>
      </c>
      <c r="J40" s="27">
        <f t="shared" si="38"/>
        <v>139200</v>
      </c>
      <c r="K40" s="27">
        <f t="shared" si="39"/>
        <v>139200</v>
      </c>
      <c r="L40" s="28">
        <f>L41</f>
        <v>139200</v>
      </c>
      <c r="M40" s="28">
        <f t="shared" ref="M40:U40" si="57">M41</f>
        <v>139200</v>
      </c>
      <c r="N40" s="28">
        <f t="shared" si="57"/>
        <v>0</v>
      </c>
      <c r="O40" s="28">
        <f t="shared" si="57"/>
        <v>0</v>
      </c>
      <c r="P40" s="27">
        <f t="shared" si="45"/>
        <v>0</v>
      </c>
      <c r="Q40" s="27">
        <f t="shared" si="46"/>
        <v>0</v>
      </c>
      <c r="R40" s="28">
        <f t="shared" si="57"/>
        <v>0</v>
      </c>
      <c r="S40" s="28">
        <f t="shared" si="57"/>
        <v>0</v>
      </c>
      <c r="T40" s="28">
        <f t="shared" si="57"/>
        <v>0</v>
      </c>
      <c r="U40" s="28">
        <f t="shared" si="57"/>
        <v>0</v>
      </c>
    </row>
    <row r="41" spans="1:21" ht="15" x14ac:dyDescent="0.25">
      <c r="A41" s="25"/>
      <c r="B41" s="26"/>
      <c r="C41" s="41" t="s">
        <v>21</v>
      </c>
      <c r="D41" s="27">
        <f t="shared" si="48"/>
        <v>0</v>
      </c>
      <c r="E41" s="27">
        <f t="shared" si="48"/>
        <v>0</v>
      </c>
      <c r="F41" s="28">
        <v>0</v>
      </c>
      <c r="G41" s="27">
        <v>0</v>
      </c>
      <c r="H41" s="28">
        <v>0</v>
      </c>
      <c r="I41" s="27">
        <v>0</v>
      </c>
      <c r="J41" s="27">
        <f t="shared" si="38"/>
        <v>139200</v>
      </c>
      <c r="K41" s="27">
        <f t="shared" si="39"/>
        <v>139200</v>
      </c>
      <c r="L41" s="28">
        <f>85.9+139114.1</f>
        <v>139200</v>
      </c>
      <c r="M41" s="28">
        <f>85.9+139114.1</f>
        <v>139200</v>
      </c>
      <c r="N41" s="28">
        <v>0</v>
      </c>
      <c r="O41" s="28">
        <v>0</v>
      </c>
      <c r="P41" s="27">
        <f t="shared" si="45"/>
        <v>0</v>
      </c>
      <c r="Q41" s="27">
        <f t="shared" si="46"/>
        <v>0</v>
      </c>
      <c r="R41" s="28">
        <v>0</v>
      </c>
      <c r="S41" s="28">
        <v>0</v>
      </c>
      <c r="T41" s="28">
        <v>0</v>
      </c>
      <c r="U41" s="28">
        <v>0</v>
      </c>
    </row>
    <row r="42" spans="1:21" ht="45" x14ac:dyDescent="0.25">
      <c r="A42" s="25"/>
      <c r="B42" s="26" t="s">
        <v>0</v>
      </c>
      <c r="C42" s="42" t="s">
        <v>32</v>
      </c>
      <c r="D42" s="27">
        <f t="shared" si="48"/>
        <v>0</v>
      </c>
      <c r="E42" s="27">
        <f t="shared" si="48"/>
        <v>0</v>
      </c>
      <c r="F42" s="28">
        <v>0</v>
      </c>
      <c r="G42" s="27">
        <v>0</v>
      </c>
      <c r="H42" s="28">
        <v>0</v>
      </c>
      <c r="I42" s="27">
        <v>0</v>
      </c>
      <c r="J42" s="27">
        <f t="shared" ref="J42:J52" si="58">L42+N42</f>
        <v>0</v>
      </c>
      <c r="K42" s="27">
        <f t="shared" ref="K42:K52" si="59">M42+O42</f>
        <v>0</v>
      </c>
      <c r="L42" s="28">
        <v>0</v>
      </c>
      <c r="M42" s="28">
        <v>0</v>
      </c>
      <c r="N42" s="28">
        <v>0</v>
      </c>
      <c r="O42" s="28">
        <v>0</v>
      </c>
      <c r="P42" s="27">
        <f t="shared" si="45"/>
        <v>1807.4099999999999</v>
      </c>
      <c r="Q42" s="27">
        <f t="shared" si="46"/>
        <v>1637.45</v>
      </c>
      <c r="R42" s="28">
        <f>R43+R44+R45</f>
        <v>1807.4099999999999</v>
      </c>
      <c r="S42" s="28">
        <f>S43+S44+S45</f>
        <v>1637.45</v>
      </c>
      <c r="T42" s="28">
        <f>T43+T44+T45</f>
        <v>0</v>
      </c>
      <c r="U42" s="28">
        <f>U43+U44+U45</f>
        <v>0</v>
      </c>
    </row>
    <row r="43" spans="1:21" ht="15" x14ac:dyDescent="0.25">
      <c r="A43" s="25"/>
      <c r="B43" s="26"/>
      <c r="C43" s="41" t="s">
        <v>21</v>
      </c>
      <c r="D43" s="27">
        <f t="shared" si="48"/>
        <v>0</v>
      </c>
      <c r="E43" s="27">
        <f t="shared" si="48"/>
        <v>0</v>
      </c>
      <c r="F43" s="28">
        <v>0</v>
      </c>
      <c r="G43" s="27">
        <v>0</v>
      </c>
      <c r="H43" s="28">
        <v>0</v>
      </c>
      <c r="I43" s="27">
        <v>0</v>
      </c>
      <c r="J43" s="27">
        <f t="shared" si="58"/>
        <v>0</v>
      </c>
      <c r="K43" s="27">
        <f t="shared" si="59"/>
        <v>0</v>
      </c>
      <c r="L43" s="27">
        <v>0</v>
      </c>
      <c r="M43" s="27">
        <v>0</v>
      </c>
      <c r="N43" s="27">
        <v>0</v>
      </c>
      <c r="O43" s="27">
        <v>0</v>
      </c>
      <c r="P43" s="27">
        <f t="shared" ref="P43:Q45" si="60">R43+T43</f>
        <v>316.5</v>
      </c>
      <c r="Q43" s="27">
        <f t="shared" si="60"/>
        <v>316.5</v>
      </c>
      <c r="R43" s="28">
        <v>316.5</v>
      </c>
      <c r="S43" s="28">
        <v>316.5</v>
      </c>
      <c r="T43" s="28">
        <v>0</v>
      </c>
      <c r="U43" s="28">
        <v>0</v>
      </c>
    </row>
    <row r="44" spans="1:21" ht="30" x14ac:dyDescent="0.25">
      <c r="A44" s="25"/>
      <c r="B44" s="26"/>
      <c r="C44" s="41" t="s">
        <v>22</v>
      </c>
      <c r="D44" s="27">
        <f t="shared" ref="D44:E45" si="61">F44+H44</f>
        <v>0</v>
      </c>
      <c r="E44" s="27">
        <f t="shared" si="61"/>
        <v>0</v>
      </c>
      <c r="F44" s="28">
        <v>0</v>
      </c>
      <c r="G44" s="27">
        <v>0</v>
      </c>
      <c r="H44" s="28">
        <v>0</v>
      </c>
      <c r="I44" s="27">
        <v>0</v>
      </c>
      <c r="J44" s="27">
        <f t="shared" si="58"/>
        <v>0</v>
      </c>
      <c r="K44" s="27">
        <f t="shared" si="59"/>
        <v>0</v>
      </c>
      <c r="L44" s="27">
        <v>0</v>
      </c>
      <c r="M44" s="27">
        <v>0</v>
      </c>
      <c r="N44" s="27">
        <v>0</v>
      </c>
      <c r="O44" s="27">
        <v>0</v>
      </c>
      <c r="P44" s="27">
        <f t="shared" si="60"/>
        <v>1192.77</v>
      </c>
      <c r="Q44" s="27">
        <f t="shared" si="60"/>
        <v>1192.76</v>
      </c>
      <c r="R44" s="28">
        <v>1192.77</v>
      </c>
      <c r="S44" s="28">
        <v>1192.76</v>
      </c>
      <c r="T44" s="28">
        <v>0</v>
      </c>
      <c r="U44" s="28">
        <v>0</v>
      </c>
    </row>
    <row r="45" spans="1:21" ht="30" x14ac:dyDescent="0.25">
      <c r="A45" s="25"/>
      <c r="B45" s="26"/>
      <c r="C45" s="40" t="s">
        <v>77</v>
      </c>
      <c r="D45" s="27">
        <f t="shared" si="61"/>
        <v>0</v>
      </c>
      <c r="E45" s="27">
        <f t="shared" si="61"/>
        <v>0</v>
      </c>
      <c r="F45" s="28">
        <v>0</v>
      </c>
      <c r="G45" s="27">
        <v>0</v>
      </c>
      <c r="H45" s="28">
        <v>0</v>
      </c>
      <c r="I45" s="27">
        <v>0</v>
      </c>
      <c r="J45" s="27">
        <f t="shared" si="58"/>
        <v>0</v>
      </c>
      <c r="K45" s="27">
        <f t="shared" si="59"/>
        <v>0</v>
      </c>
      <c r="L45" s="27">
        <v>0</v>
      </c>
      <c r="M45" s="27">
        <v>0</v>
      </c>
      <c r="N45" s="27">
        <v>0</v>
      </c>
      <c r="O45" s="27">
        <v>0</v>
      </c>
      <c r="P45" s="27">
        <f t="shared" si="60"/>
        <v>298.14</v>
      </c>
      <c r="Q45" s="27">
        <f t="shared" si="60"/>
        <v>128.19</v>
      </c>
      <c r="R45" s="28">
        <v>298.14</v>
      </c>
      <c r="S45" s="28">
        <v>128.19</v>
      </c>
      <c r="T45" s="28">
        <v>0</v>
      </c>
      <c r="U45" s="28">
        <v>0</v>
      </c>
    </row>
    <row r="46" spans="1:21" ht="45" x14ac:dyDescent="0.25">
      <c r="A46" s="25"/>
      <c r="B46" s="26" t="s">
        <v>0</v>
      </c>
      <c r="C46" s="42" t="s">
        <v>33</v>
      </c>
      <c r="D46" s="27">
        <f t="shared" ref="D46:E48" si="62">F46+H46</f>
        <v>243702.59999999998</v>
      </c>
      <c r="E46" s="27">
        <f t="shared" si="62"/>
        <v>243637.2</v>
      </c>
      <c r="F46" s="28">
        <f>F48+F47</f>
        <v>243702.59999999998</v>
      </c>
      <c r="G46" s="28">
        <f>G48+G47</f>
        <v>243637.2</v>
      </c>
      <c r="H46" s="28">
        <f t="shared" ref="H46:I46" si="63">H48</f>
        <v>0</v>
      </c>
      <c r="I46" s="28">
        <f t="shared" si="63"/>
        <v>0</v>
      </c>
      <c r="J46" s="27">
        <f t="shared" si="58"/>
        <v>0</v>
      </c>
      <c r="K46" s="27">
        <f t="shared" si="59"/>
        <v>0</v>
      </c>
      <c r="L46" s="28">
        <f>L48</f>
        <v>0</v>
      </c>
      <c r="M46" s="28">
        <f t="shared" ref="M46" si="64">M48</f>
        <v>0</v>
      </c>
      <c r="N46" s="28">
        <f t="shared" ref="N46:N47" si="65">N48</f>
        <v>0</v>
      </c>
      <c r="O46" s="28">
        <f t="shared" ref="O46:O47" si="66">O48</f>
        <v>0</v>
      </c>
      <c r="P46" s="27">
        <f t="shared" si="45"/>
        <v>0</v>
      </c>
      <c r="Q46" s="27">
        <f t="shared" si="46"/>
        <v>0</v>
      </c>
      <c r="R46" s="28">
        <f>R48</f>
        <v>0</v>
      </c>
      <c r="S46" s="28">
        <f t="shared" ref="S46" si="67">S48</f>
        <v>0</v>
      </c>
      <c r="T46" s="28">
        <f t="shared" ref="T46" si="68">T48</f>
        <v>0</v>
      </c>
      <c r="U46" s="28">
        <f t="shared" ref="U46" si="69">U48</f>
        <v>0</v>
      </c>
    </row>
    <row r="47" spans="1:21" ht="15" x14ac:dyDescent="0.25">
      <c r="A47" s="25"/>
      <c r="B47" s="26"/>
      <c r="C47" s="42" t="s">
        <v>21</v>
      </c>
      <c r="D47" s="27">
        <f t="shared" si="62"/>
        <v>170591.8</v>
      </c>
      <c r="E47" s="27">
        <f t="shared" si="62"/>
        <v>170589.65</v>
      </c>
      <c r="F47" s="28">
        <v>170591.8</v>
      </c>
      <c r="G47" s="28">
        <v>170589.65</v>
      </c>
      <c r="H47" s="28">
        <v>0</v>
      </c>
      <c r="I47" s="28">
        <v>0</v>
      </c>
      <c r="J47" s="27">
        <f t="shared" si="58"/>
        <v>0</v>
      </c>
      <c r="K47" s="27">
        <f t="shared" si="59"/>
        <v>0</v>
      </c>
      <c r="L47" s="27">
        <v>0</v>
      </c>
      <c r="M47" s="27">
        <v>0</v>
      </c>
      <c r="N47" s="28">
        <f t="shared" si="65"/>
        <v>0</v>
      </c>
      <c r="O47" s="28">
        <f t="shared" si="66"/>
        <v>0</v>
      </c>
      <c r="P47" s="27">
        <f t="shared" si="45"/>
        <v>0</v>
      </c>
      <c r="Q47" s="27">
        <f t="shared" si="46"/>
        <v>0</v>
      </c>
      <c r="R47" s="28">
        <v>0</v>
      </c>
      <c r="S47" s="28">
        <v>0</v>
      </c>
      <c r="T47" s="28">
        <v>0</v>
      </c>
      <c r="U47" s="28">
        <v>0</v>
      </c>
    </row>
    <row r="48" spans="1:21" ht="30" x14ac:dyDescent="0.25">
      <c r="A48" s="25"/>
      <c r="B48" s="26"/>
      <c r="C48" s="41" t="s">
        <v>23</v>
      </c>
      <c r="D48" s="27">
        <f t="shared" si="62"/>
        <v>73110.8</v>
      </c>
      <c r="E48" s="27">
        <f t="shared" si="62"/>
        <v>73047.55</v>
      </c>
      <c r="F48" s="37">
        <v>73110.8</v>
      </c>
      <c r="G48" s="38">
        <v>73047.55</v>
      </c>
      <c r="H48" s="28">
        <v>0</v>
      </c>
      <c r="I48" s="28">
        <v>0</v>
      </c>
      <c r="J48" s="27">
        <f t="shared" si="58"/>
        <v>0</v>
      </c>
      <c r="K48" s="27">
        <f t="shared" si="59"/>
        <v>0</v>
      </c>
      <c r="L48" s="27">
        <v>0</v>
      </c>
      <c r="M48" s="27">
        <v>0</v>
      </c>
      <c r="N48" s="27">
        <v>0</v>
      </c>
      <c r="O48" s="28">
        <v>0</v>
      </c>
      <c r="P48" s="27">
        <f t="shared" si="45"/>
        <v>0</v>
      </c>
      <c r="Q48" s="27">
        <f t="shared" si="46"/>
        <v>0</v>
      </c>
      <c r="R48" s="28">
        <v>0</v>
      </c>
      <c r="S48" s="28">
        <v>0</v>
      </c>
      <c r="T48" s="28">
        <v>0</v>
      </c>
      <c r="U48" s="28">
        <v>0</v>
      </c>
    </row>
    <row r="49" spans="1:21" ht="15" x14ac:dyDescent="0.25">
      <c r="A49" s="25"/>
      <c r="B49" s="26" t="s">
        <v>0</v>
      </c>
      <c r="C49" s="42" t="s">
        <v>78</v>
      </c>
      <c r="D49" s="27">
        <f t="shared" ref="D49:E50" si="70">F49+H49</f>
        <v>34843.06</v>
      </c>
      <c r="E49" s="27">
        <f t="shared" si="70"/>
        <v>34843.06</v>
      </c>
      <c r="F49" s="28">
        <f>F50</f>
        <v>34843.06</v>
      </c>
      <c r="G49" s="28">
        <f>G50</f>
        <v>34843.06</v>
      </c>
      <c r="H49" s="28">
        <f>H50</f>
        <v>0</v>
      </c>
      <c r="I49" s="28">
        <f>I50</f>
        <v>0</v>
      </c>
      <c r="J49" s="27">
        <f t="shared" si="58"/>
        <v>0</v>
      </c>
      <c r="K49" s="27">
        <f t="shared" si="59"/>
        <v>0</v>
      </c>
      <c r="L49" s="28">
        <f>L50</f>
        <v>0</v>
      </c>
      <c r="M49" s="28">
        <f>M50</f>
        <v>0</v>
      </c>
      <c r="N49" s="28">
        <f>N50</f>
        <v>0</v>
      </c>
      <c r="O49" s="28">
        <f>O50</f>
        <v>0</v>
      </c>
      <c r="P49" s="27">
        <f t="shared" si="45"/>
        <v>0</v>
      </c>
      <c r="Q49" s="27">
        <f t="shared" si="46"/>
        <v>0</v>
      </c>
      <c r="R49" s="28">
        <f t="shared" ref="R49:U49" si="71">R50</f>
        <v>0</v>
      </c>
      <c r="S49" s="28">
        <f t="shared" si="71"/>
        <v>0</v>
      </c>
      <c r="T49" s="28">
        <f t="shared" si="71"/>
        <v>0</v>
      </c>
      <c r="U49" s="28">
        <f t="shared" si="71"/>
        <v>0</v>
      </c>
    </row>
    <row r="50" spans="1:21" ht="15" x14ac:dyDescent="0.25">
      <c r="A50" s="25"/>
      <c r="B50" s="26"/>
      <c r="C50" s="41" t="s">
        <v>21</v>
      </c>
      <c r="D50" s="27">
        <f t="shared" si="70"/>
        <v>34843.06</v>
      </c>
      <c r="E50" s="27">
        <f t="shared" si="70"/>
        <v>34843.06</v>
      </c>
      <c r="F50" s="28">
        <f>33820+1023.06</f>
        <v>34843.06</v>
      </c>
      <c r="G50" s="27">
        <f>33820+1023.06</f>
        <v>34843.06</v>
      </c>
      <c r="H50" s="28">
        <v>0</v>
      </c>
      <c r="I50" s="27">
        <v>0</v>
      </c>
      <c r="J50" s="27">
        <f t="shared" si="58"/>
        <v>0</v>
      </c>
      <c r="K50" s="27">
        <f t="shared" si="59"/>
        <v>0</v>
      </c>
      <c r="L50" s="28">
        <v>0</v>
      </c>
      <c r="M50" s="28">
        <v>0</v>
      </c>
      <c r="N50" s="28">
        <v>0</v>
      </c>
      <c r="O50" s="28">
        <v>0</v>
      </c>
      <c r="P50" s="27">
        <f t="shared" si="45"/>
        <v>0</v>
      </c>
      <c r="Q50" s="27">
        <f t="shared" si="46"/>
        <v>0</v>
      </c>
      <c r="R50" s="28">
        <v>0</v>
      </c>
      <c r="S50" s="28">
        <v>0</v>
      </c>
      <c r="T50" s="28">
        <v>0</v>
      </c>
      <c r="U50" s="28">
        <v>0</v>
      </c>
    </row>
    <row r="51" spans="1:21" ht="60" x14ac:dyDescent="0.25">
      <c r="A51" s="25"/>
      <c r="B51" s="26" t="s">
        <v>0</v>
      </c>
      <c r="C51" s="42" t="s">
        <v>34</v>
      </c>
      <c r="D51" s="27">
        <f t="shared" ref="D51:D52" si="72">F51+H51</f>
        <v>0</v>
      </c>
      <c r="E51" s="27">
        <f t="shared" ref="E51:E52" si="73">G51+I51</f>
        <v>0</v>
      </c>
      <c r="F51" s="28">
        <f>F52</f>
        <v>0</v>
      </c>
      <c r="G51" s="28">
        <f t="shared" ref="G51:U51" si="74">G52</f>
        <v>0</v>
      </c>
      <c r="H51" s="28">
        <f t="shared" si="74"/>
        <v>0</v>
      </c>
      <c r="I51" s="28">
        <f t="shared" si="74"/>
        <v>0</v>
      </c>
      <c r="J51" s="27">
        <f t="shared" si="58"/>
        <v>1187.8</v>
      </c>
      <c r="K51" s="27">
        <f t="shared" si="59"/>
        <v>1187.8</v>
      </c>
      <c r="L51" s="28">
        <f t="shared" si="74"/>
        <v>1187.8</v>
      </c>
      <c r="M51" s="28">
        <f t="shared" si="74"/>
        <v>1187.8</v>
      </c>
      <c r="N51" s="28">
        <f t="shared" si="74"/>
        <v>0</v>
      </c>
      <c r="O51" s="28">
        <f t="shared" si="74"/>
        <v>0</v>
      </c>
      <c r="P51" s="27">
        <f t="shared" si="45"/>
        <v>0</v>
      </c>
      <c r="Q51" s="27">
        <f t="shared" si="46"/>
        <v>0</v>
      </c>
      <c r="R51" s="28">
        <f t="shared" si="74"/>
        <v>0</v>
      </c>
      <c r="S51" s="28">
        <f t="shared" si="74"/>
        <v>0</v>
      </c>
      <c r="T51" s="28">
        <f t="shared" si="74"/>
        <v>0</v>
      </c>
      <c r="U51" s="28">
        <f t="shared" si="74"/>
        <v>0</v>
      </c>
    </row>
    <row r="52" spans="1:21" ht="30" x14ac:dyDescent="0.25">
      <c r="A52" s="25"/>
      <c r="B52" s="26"/>
      <c r="C52" s="41" t="s">
        <v>23</v>
      </c>
      <c r="D52" s="27">
        <f t="shared" si="72"/>
        <v>0</v>
      </c>
      <c r="E52" s="27">
        <f t="shared" si="73"/>
        <v>0</v>
      </c>
      <c r="F52" s="28">
        <v>0</v>
      </c>
      <c r="G52" s="27">
        <v>0</v>
      </c>
      <c r="H52" s="28">
        <v>0</v>
      </c>
      <c r="I52" s="28">
        <v>0</v>
      </c>
      <c r="J52" s="27">
        <f t="shared" si="58"/>
        <v>1187.8</v>
      </c>
      <c r="K52" s="27">
        <f t="shared" si="59"/>
        <v>1187.8</v>
      </c>
      <c r="L52" s="28">
        <v>1187.8</v>
      </c>
      <c r="M52" s="28">
        <v>1187.8</v>
      </c>
      <c r="N52" s="28">
        <v>0</v>
      </c>
      <c r="O52" s="28">
        <v>0</v>
      </c>
      <c r="P52" s="27">
        <f t="shared" si="45"/>
        <v>0</v>
      </c>
      <c r="Q52" s="27">
        <f t="shared" si="46"/>
        <v>0</v>
      </c>
      <c r="R52" s="28">
        <v>0</v>
      </c>
      <c r="S52" s="28">
        <v>0</v>
      </c>
      <c r="T52" s="28">
        <v>0</v>
      </c>
      <c r="U52" s="28">
        <v>0</v>
      </c>
    </row>
    <row r="53" spans="1:21" s="24" customFormat="1" ht="18.600000000000001" customHeight="1" x14ac:dyDescent="0.25">
      <c r="A53" s="19"/>
      <c r="B53" s="20">
        <v>500</v>
      </c>
      <c r="C53" s="43" t="s">
        <v>5</v>
      </c>
      <c r="D53" s="22">
        <f t="shared" ref="D53:U53" si="75">D54+D56+D58+D60+D62+D64+D66+D68</f>
        <v>1615584.1200000003</v>
      </c>
      <c r="E53" s="22">
        <f t="shared" si="75"/>
        <v>1607419.1800000002</v>
      </c>
      <c r="F53" s="22">
        <f t="shared" si="75"/>
        <v>1600421.5000000002</v>
      </c>
      <c r="G53" s="22">
        <f t="shared" si="75"/>
        <v>1592256.56</v>
      </c>
      <c r="H53" s="22">
        <f t="shared" si="75"/>
        <v>15162.62</v>
      </c>
      <c r="I53" s="22">
        <f t="shared" si="75"/>
        <v>15162.62</v>
      </c>
      <c r="J53" s="22">
        <f t="shared" si="75"/>
        <v>1883.1</v>
      </c>
      <c r="K53" s="22">
        <f t="shared" si="75"/>
        <v>1856.84</v>
      </c>
      <c r="L53" s="22">
        <f t="shared" si="75"/>
        <v>1883.1</v>
      </c>
      <c r="M53" s="22">
        <f>M54+M56+M58+M60+M62+M64+M66+M68</f>
        <v>1856.84</v>
      </c>
      <c r="N53" s="22">
        <f t="shared" si="75"/>
        <v>0</v>
      </c>
      <c r="O53" s="22">
        <f t="shared" si="75"/>
        <v>0</v>
      </c>
      <c r="P53" s="22">
        <f t="shared" si="75"/>
        <v>0</v>
      </c>
      <c r="Q53" s="22">
        <f t="shared" si="75"/>
        <v>0</v>
      </c>
      <c r="R53" s="22">
        <f t="shared" si="75"/>
        <v>0</v>
      </c>
      <c r="S53" s="22">
        <f t="shared" si="75"/>
        <v>0</v>
      </c>
      <c r="T53" s="22">
        <f t="shared" si="75"/>
        <v>0</v>
      </c>
      <c r="U53" s="23">
        <f t="shared" si="75"/>
        <v>0</v>
      </c>
    </row>
    <row r="54" spans="1:21" ht="90" x14ac:dyDescent="0.25">
      <c r="A54" s="25"/>
      <c r="B54" s="26" t="s">
        <v>0</v>
      </c>
      <c r="C54" s="42" t="s">
        <v>35</v>
      </c>
      <c r="D54" s="27">
        <f t="shared" ref="D54:E61" si="76">F54+H54</f>
        <v>1445867.2700000003</v>
      </c>
      <c r="E54" s="27">
        <f>G54+I54</f>
        <v>1441136.0300000003</v>
      </c>
      <c r="F54" s="28">
        <f>F55</f>
        <v>1445867.2700000003</v>
      </c>
      <c r="G54" s="28">
        <f t="shared" ref="G54:U57" si="77">G55</f>
        <v>1441136.0300000003</v>
      </c>
      <c r="H54" s="28">
        <f t="shared" si="77"/>
        <v>0</v>
      </c>
      <c r="I54" s="28">
        <f t="shared" si="77"/>
        <v>0</v>
      </c>
      <c r="J54" s="28">
        <f t="shared" si="77"/>
        <v>0</v>
      </c>
      <c r="K54" s="28">
        <f t="shared" si="77"/>
        <v>0</v>
      </c>
      <c r="L54" s="28">
        <f t="shared" si="77"/>
        <v>0</v>
      </c>
      <c r="M54" s="28">
        <f t="shared" si="77"/>
        <v>0</v>
      </c>
      <c r="N54" s="28">
        <f t="shared" si="77"/>
        <v>0</v>
      </c>
      <c r="O54" s="28">
        <f t="shared" si="77"/>
        <v>0</v>
      </c>
      <c r="P54" s="27">
        <f t="shared" ref="P54" si="78">R54+T54</f>
        <v>0</v>
      </c>
      <c r="Q54" s="27">
        <f t="shared" ref="Q54" si="79">S54+U54</f>
        <v>0</v>
      </c>
      <c r="R54" s="28">
        <f t="shared" si="77"/>
        <v>0</v>
      </c>
      <c r="S54" s="28">
        <f t="shared" si="77"/>
        <v>0</v>
      </c>
      <c r="T54" s="28">
        <f t="shared" si="77"/>
        <v>0</v>
      </c>
      <c r="U54" s="28">
        <f t="shared" si="77"/>
        <v>0</v>
      </c>
    </row>
    <row r="55" spans="1:21" ht="15" x14ac:dyDescent="0.25">
      <c r="A55" s="25"/>
      <c r="B55" s="26"/>
      <c r="C55" s="41" t="s">
        <v>21</v>
      </c>
      <c r="D55" s="27">
        <f t="shared" si="76"/>
        <v>1445867.2700000003</v>
      </c>
      <c r="E55" s="27">
        <f t="shared" si="76"/>
        <v>1441136.0300000003</v>
      </c>
      <c r="F55" s="28">
        <f>1108033.81+312845.1+24988.36</f>
        <v>1445867.2700000003</v>
      </c>
      <c r="G55" s="28">
        <f>1104292.61+312152.88+24690.54</f>
        <v>1441136.0300000003</v>
      </c>
      <c r="H55" s="28">
        <v>0</v>
      </c>
      <c r="I55" s="28">
        <v>0</v>
      </c>
      <c r="J55" s="27">
        <f t="shared" ref="J55" si="80">L55+N55</f>
        <v>0</v>
      </c>
      <c r="K55" s="27">
        <f t="shared" ref="K55" si="81">M55+O55</f>
        <v>0</v>
      </c>
      <c r="L55" s="28">
        <v>0</v>
      </c>
      <c r="M55" s="28">
        <v>0</v>
      </c>
      <c r="N55" s="28">
        <v>0</v>
      </c>
      <c r="O55" s="28">
        <v>0</v>
      </c>
      <c r="P55" s="27">
        <f t="shared" ref="P55:P69" si="82">R55+T55</f>
        <v>0</v>
      </c>
      <c r="Q55" s="27">
        <f t="shared" ref="Q55:Q69" si="83">S55+U55</f>
        <v>0</v>
      </c>
      <c r="R55" s="28">
        <v>0</v>
      </c>
      <c r="S55" s="28">
        <v>0</v>
      </c>
      <c r="T55" s="28">
        <v>0</v>
      </c>
      <c r="U55" s="28">
        <v>0</v>
      </c>
    </row>
    <row r="56" spans="1:21" ht="69.75" customHeight="1" x14ac:dyDescent="0.25">
      <c r="A56" s="25"/>
      <c r="B56" s="26"/>
      <c r="C56" s="44" t="s">
        <v>79</v>
      </c>
      <c r="D56" s="27">
        <f t="shared" ref="D56:E57" si="84">F56+H56</f>
        <v>20125.09</v>
      </c>
      <c r="E56" s="27">
        <f t="shared" si="84"/>
        <v>20125.09</v>
      </c>
      <c r="F56" s="28">
        <f>F57</f>
        <v>20125.09</v>
      </c>
      <c r="G56" s="28">
        <f>G57</f>
        <v>20125.09</v>
      </c>
      <c r="H56" s="28">
        <f t="shared" si="77"/>
        <v>0</v>
      </c>
      <c r="I56" s="28">
        <f t="shared" si="77"/>
        <v>0</v>
      </c>
      <c r="J56" s="28">
        <f t="shared" si="77"/>
        <v>0</v>
      </c>
      <c r="K56" s="28">
        <f t="shared" si="77"/>
        <v>0</v>
      </c>
      <c r="L56" s="28">
        <f t="shared" si="77"/>
        <v>0</v>
      </c>
      <c r="M56" s="28">
        <f t="shared" si="77"/>
        <v>0</v>
      </c>
      <c r="N56" s="28">
        <f t="shared" si="77"/>
        <v>0</v>
      </c>
      <c r="O56" s="28">
        <f t="shared" si="77"/>
        <v>0</v>
      </c>
      <c r="P56" s="27">
        <f t="shared" si="82"/>
        <v>0</v>
      </c>
      <c r="Q56" s="27">
        <f t="shared" si="83"/>
        <v>0</v>
      </c>
      <c r="R56" s="28">
        <f t="shared" si="77"/>
        <v>0</v>
      </c>
      <c r="S56" s="28">
        <f t="shared" si="77"/>
        <v>0</v>
      </c>
      <c r="T56" s="28">
        <f t="shared" si="77"/>
        <v>0</v>
      </c>
      <c r="U56" s="28">
        <f t="shared" si="77"/>
        <v>0</v>
      </c>
    </row>
    <row r="57" spans="1:21" ht="32.25" customHeight="1" x14ac:dyDescent="0.25">
      <c r="A57" s="25"/>
      <c r="B57" s="26"/>
      <c r="C57" s="41" t="s">
        <v>23</v>
      </c>
      <c r="D57" s="27">
        <f t="shared" si="84"/>
        <v>20125.09</v>
      </c>
      <c r="E57" s="27">
        <f t="shared" ref="E57" si="85">G57+I57</f>
        <v>20125.09</v>
      </c>
      <c r="F57" s="28">
        <v>20125.09</v>
      </c>
      <c r="G57" s="28">
        <v>20125.09</v>
      </c>
      <c r="H57" s="28">
        <v>0</v>
      </c>
      <c r="I57" s="28">
        <v>0</v>
      </c>
      <c r="J57" s="28">
        <f t="shared" si="77"/>
        <v>0</v>
      </c>
      <c r="K57" s="28">
        <f t="shared" si="77"/>
        <v>0</v>
      </c>
      <c r="L57" s="28">
        <v>0</v>
      </c>
      <c r="M57" s="28">
        <v>0</v>
      </c>
      <c r="N57" s="28">
        <v>0</v>
      </c>
      <c r="O57" s="28">
        <v>0</v>
      </c>
      <c r="P57" s="27">
        <f t="shared" si="82"/>
        <v>0</v>
      </c>
      <c r="Q57" s="27">
        <f t="shared" si="83"/>
        <v>0</v>
      </c>
      <c r="R57" s="28">
        <v>0</v>
      </c>
      <c r="S57" s="28">
        <v>0</v>
      </c>
      <c r="T57" s="28">
        <v>0</v>
      </c>
      <c r="U57" s="28">
        <v>0</v>
      </c>
    </row>
    <row r="58" spans="1:21" ht="48" customHeight="1" x14ac:dyDescent="0.25">
      <c r="A58" s="25"/>
      <c r="B58" s="26" t="s">
        <v>0</v>
      </c>
      <c r="C58" s="42" t="s">
        <v>80</v>
      </c>
      <c r="D58" s="27">
        <f t="shared" si="76"/>
        <v>86030</v>
      </c>
      <c r="E58" s="27">
        <f t="shared" si="76"/>
        <v>86029.92</v>
      </c>
      <c r="F58" s="28">
        <f>F59</f>
        <v>86030</v>
      </c>
      <c r="G58" s="28">
        <f>G59</f>
        <v>86029.92</v>
      </c>
      <c r="H58" s="28">
        <v>0</v>
      </c>
      <c r="I58" s="28">
        <v>0</v>
      </c>
      <c r="J58" s="27">
        <f t="shared" ref="J58:J69" si="86">L58+N58</f>
        <v>0</v>
      </c>
      <c r="K58" s="27">
        <f t="shared" ref="K58:K69" si="87">M58+O58</f>
        <v>0</v>
      </c>
      <c r="L58" s="28">
        <v>0</v>
      </c>
      <c r="M58" s="28">
        <v>0</v>
      </c>
      <c r="N58" s="28">
        <v>0</v>
      </c>
      <c r="O58" s="28">
        <v>0</v>
      </c>
      <c r="P58" s="27">
        <f t="shared" si="82"/>
        <v>0</v>
      </c>
      <c r="Q58" s="27">
        <f t="shared" si="83"/>
        <v>0</v>
      </c>
      <c r="R58" s="28">
        <v>0</v>
      </c>
      <c r="S58" s="28">
        <v>0</v>
      </c>
      <c r="T58" s="28">
        <v>0</v>
      </c>
      <c r="U58" s="28">
        <v>0</v>
      </c>
    </row>
    <row r="59" spans="1:21" ht="15" x14ac:dyDescent="0.25">
      <c r="A59" s="25"/>
      <c r="B59" s="26"/>
      <c r="C59" s="41" t="s">
        <v>21</v>
      </c>
      <c r="D59" s="27">
        <f t="shared" si="76"/>
        <v>86030</v>
      </c>
      <c r="E59" s="27">
        <f t="shared" si="76"/>
        <v>86029.92</v>
      </c>
      <c r="F59" s="28">
        <v>86030</v>
      </c>
      <c r="G59" s="28">
        <v>86029.92</v>
      </c>
      <c r="H59" s="28">
        <v>0</v>
      </c>
      <c r="I59" s="28">
        <v>0</v>
      </c>
      <c r="J59" s="27">
        <f t="shared" ref="J59" si="88">L59+N59</f>
        <v>0</v>
      </c>
      <c r="K59" s="27">
        <f t="shared" ref="K59" si="89">M59+O59</f>
        <v>0</v>
      </c>
      <c r="L59" s="28">
        <v>0</v>
      </c>
      <c r="M59" s="28">
        <v>0</v>
      </c>
      <c r="N59" s="28">
        <v>0</v>
      </c>
      <c r="O59" s="28">
        <v>0</v>
      </c>
      <c r="P59" s="27">
        <f t="shared" si="82"/>
        <v>0</v>
      </c>
      <c r="Q59" s="27">
        <f t="shared" si="83"/>
        <v>0</v>
      </c>
      <c r="R59" s="28">
        <v>0</v>
      </c>
      <c r="S59" s="28">
        <v>0</v>
      </c>
      <c r="T59" s="28">
        <v>0</v>
      </c>
      <c r="U59" s="28">
        <v>0</v>
      </c>
    </row>
    <row r="60" spans="1:21" ht="138" customHeight="1" x14ac:dyDescent="0.25">
      <c r="A60" s="25"/>
      <c r="B60" s="26" t="s">
        <v>0</v>
      </c>
      <c r="C60" s="42" t="s">
        <v>36</v>
      </c>
      <c r="D60" s="27">
        <f t="shared" si="76"/>
        <v>0</v>
      </c>
      <c r="E60" s="27">
        <f t="shared" si="76"/>
        <v>0</v>
      </c>
      <c r="F60" s="28">
        <v>0</v>
      </c>
      <c r="G60" s="28">
        <v>0</v>
      </c>
      <c r="H60" s="28">
        <v>0</v>
      </c>
      <c r="I60" s="28">
        <v>0</v>
      </c>
      <c r="J60" s="27">
        <f t="shared" si="86"/>
        <v>49</v>
      </c>
      <c r="K60" s="27">
        <f t="shared" si="87"/>
        <v>38.58</v>
      </c>
      <c r="L60" s="28">
        <f>L61</f>
        <v>49</v>
      </c>
      <c r="M60" s="28">
        <f t="shared" ref="M60:U60" si="90">M61</f>
        <v>38.58</v>
      </c>
      <c r="N60" s="28">
        <f t="shared" si="90"/>
        <v>0</v>
      </c>
      <c r="O60" s="28">
        <f t="shared" si="90"/>
        <v>0</v>
      </c>
      <c r="P60" s="27">
        <f t="shared" si="82"/>
        <v>0</v>
      </c>
      <c r="Q60" s="27">
        <f t="shared" si="83"/>
        <v>0</v>
      </c>
      <c r="R60" s="28">
        <f t="shared" si="90"/>
        <v>0</v>
      </c>
      <c r="S60" s="28">
        <f t="shared" si="90"/>
        <v>0</v>
      </c>
      <c r="T60" s="28">
        <f t="shared" si="90"/>
        <v>0</v>
      </c>
      <c r="U60" s="28">
        <f t="shared" si="90"/>
        <v>0</v>
      </c>
    </row>
    <row r="61" spans="1:21" ht="15" x14ac:dyDescent="0.25">
      <c r="A61" s="25"/>
      <c r="B61" s="26"/>
      <c r="C61" s="41" t="s">
        <v>21</v>
      </c>
      <c r="D61" s="27">
        <f t="shared" si="76"/>
        <v>0</v>
      </c>
      <c r="E61" s="27">
        <f t="shared" si="76"/>
        <v>0</v>
      </c>
      <c r="F61" s="28">
        <v>0</v>
      </c>
      <c r="G61" s="28">
        <v>0</v>
      </c>
      <c r="H61" s="28">
        <v>0</v>
      </c>
      <c r="I61" s="28">
        <v>0</v>
      </c>
      <c r="J61" s="27">
        <f t="shared" si="86"/>
        <v>49</v>
      </c>
      <c r="K61" s="27">
        <f t="shared" si="87"/>
        <v>38.58</v>
      </c>
      <c r="L61" s="28">
        <v>49</v>
      </c>
      <c r="M61" s="28">
        <v>38.58</v>
      </c>
      <c r="N61" s="28">
        <v>0</v>
      </c>
      <c r="O61" s="28">
        <v>0</v>
      </c>
      <c r="P61" s="27">
        <f t="shared" si="82"/>
        <v>0</v>
      </c>
      <c r="Q61" s="27">
        <f t="shared" si="83"/>
        <v>0</v>
      </c>
      <c r="R61" s="28">
        <v>0</v>
      </c>
      <c r="S61" s="28">
        <v>0</v>
      </c>
      <c r="T61" s="28">
        <v>0</v>
      </c>
      <c r="U61" s="28">
        <v>0</v>
      </c>
    </row>
    <row r="62" spans="1:21" ht="120" x14ac:dyDescent="0.25">
      <c r="A62" s="25"/>
      <c r="B62" s="26" t="s">
        <v>0</v>
      </c>
      <c r="C62" s="42" t="s">
        <v>50</v>
      </c>
      <c r="D62" s="27">
        <f t="shared" ref="D62:E69" si="91">F62+H62</f>
        <v>4450</v>
      </c>
      <c r="E62" s="27">
        <f t="shared" si="91"/>
        <v>1016.38</v>
      </c>
      <c r="F62" s="28">
        <f>F63</f>
        <v>4450</v>
      </c>
      <c r="G62" s="28">
        <f t="shared" ref="G62:U62" si="92">G63</f>
        <v>1016.38</v>
      </c>
      <c r="H62" s="28">
        <f t="shared" si="92"/>
        <v>0</v>
      </c>
      <c r="I62" s="28">
        <f t="shared" si="92"/>
        <v>0</v>
      </c>
      <c r="J62" s="28">
        <f t="shared" si="92"/>
        <v>0</v>
      </c>
      <c r="K62" s="28">
        <f t="shared" si="92"/>
        <v>0</v>
      </c>
      <c r="L62" s="28">
        <f t="shared" si="92"/>
        <v>0</v>
      </c>
      <c r="M62" s="28">
        <f t="shared" si="92"/>
        <v>0</v>
      </c>
      <c r="N62" s="28">
        <f t="shared" si="92"/>
        <v>0</v>
      </c>
      <c r="O62" s="28">
        <f t="shared" si="92"/>
        <v>0</v>
      </c>
      <c r="P62" s="27">
        <f t="shared" si="82"/>
        <v>0</v>
      </c>
      <c r="Q62" s="27">
        <f t="shared" si="83"/>
        <v>0</v>
      </c>
      <c r="R62" s="28">
        <f t="shared" si="92"/>
        <v>0</v>
      </c>
      <c r="S62" s="28">
        <f t="shared" si="92"/>
        <v>0</v>
      </c>
      <c r="T62" s="28">
        <f t="shared" si="92"/>
        <v>0</v>
      </c>
      <c r="U62" s="28">
        <f t="shared" si="92"/>
        <v>0</v>
      </c>
    </row>
    <row r="63" spans="1:21" ht="15" x14ac:dyDescent="0.25">
      <c r="A63" s="25"/>
      <c r="B63" s="26"/>
      <c r="C63" s="41" t="s">
        <v>21</v>
      </c>
      <c r="D63" s="27">
        <f t="shared" si="91"/>
        <v>4450</v>
      </c>
      <c r="E63" s="27">
        <f t="shared" si="91"/>
        <v>1016.38</v>
      </c>
      <c r="F63" s="28">
        <v>4450</v>
      </c>
      <c r="G63" s="28">
        <v>1016.38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7">
        <f t="shared" si="82"/>
        <v>0</v>
      </c>
      <c r="Q63" s="27">
        <f t="shared" si="83"/>
        <v>0</v>
      </c>
      <c r="R63" s="28">
        <v>0</v>
      </c>
      <c r="S63" s="28">
        <v>0</v>
      </c>
      <c r="T63" s="28">
        <v>0</v>
      </c>
      <c r="U63" s="28">
        <v>0</v>
      </c>
    </row>
    <row r="64" spans="1:21" ht="30" x14ac:dyDescent="0.25">
      <c r="A64" s="25"/>
      <c r="B64" s="26" t="s">
        <v>0</v>
      </c>
      <c r="C64" s="42" t="s">
        <v>82</v>
      </c>
      <c r="D64" s="27">
        <f>F64+H64</f>
        <v>8569.7000000000007</v>
      </c>
      <c r="E64" s="27">
        <f t="shared" si="91"/>
        <v>8569.7000000000007</v>
      </c>
      <c r="F64" s="28">
        <f>F65</f>
        <v>8569.7000000000007</v>
      </c>
      <c r="G64" s="28">
        <f t="shared" ref="G64:U64" si="93">G65</f>
        <v>8569.7000000000007</v>
      </c>
      <c r="H64" s="28">
        <f t="shared" si="93"/>
        <v>0</v>
      </c>
      <c r="I64" s="28">
        <f t="shared" si="93"/>
        <v>0</v>
      </c>
      <c r="J64" s="28">
        <f t="shared" si="93"/>
        <v>0</v>
      </c>
      <c r="K64" s="28">
        <f t="shared" si="93"/>
        <v>0</v>
      </c>
      <c r="L64" s="28">
        <f t="shared" si="93"/>
        <v>0</v>
      </c>
      <c r="M64" s="28">
        <f t="shared" si="93"/>
        <v>0</v>
      </c>
      <c r="N64" s="28">
        <f t="shared" si="93"/>
        <v>0</v>
      </c>
      <c r="O64" s="28">
        <f t="shared" si="93"/>
        <v>0</v>
      </c>
      <c r="P64" s="27">
        <f t="shared" si="82"/>
        <v>0</v>
      </c>
      <c r="Q64" s="27">
        <f t="shared" si="83"/>
        <v>0</v>
      </c>
      <c r="R64" s="28">
        <f t="shared" si="93"/>
        <v>0</v>
      </c>
      <c r="S64" s="28">
        <f t="shared" si="93"/>
        <v>0</v>
      </c>
      <c r="T64" s="28">
        <f t="shared" si="93"/>
        <v>0</v>
      </c>
      <c r="U64" s="28">
        <f t="shared" si="93"/>
        <v>0</v>
      </c>
    </row>
    <row r="65" spans="1:21" ht="15" x14ac:dyDescent="0.25">
      <c r="A65" s="25"/>
      <c r="B65" s="26"/>
      <c r="C65" s="41" t="s">
        <v>21</v>
      </c>
      <c r="D65" s="27">
        <f>F65+H65</f>
        <v>8569.7000000000007</v>
      </c>
      <c r="E65" s="27">
        <f t="shared" si="91"/>
        <v>8569.7000000000007</v>
      </c>
      <c r="F65" s="28">
        <v>8569.7000000000007</v>
      </c>
      <c r="G65" s="28">
        <v>8569.7000000000007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7">
        <f t="shared" si="82"/>
        <v>0</v>
      </c>
      <c r="Q65" s="27">
        <f t="shared" si="83"/>
        <v>0</v>
      </c>
      <c r="R65" s="28">
        <v>0</v>
      </c>
      <c r="S65" s="28">
        <v>0</v>
      </c>
      <c r="T65" s="28">
        <v>0</v>
      </c>
      <c r="U65" s="28">
        <v>0</v>
      </c>
    </row>
    <row r="66" spans="1:21" ht="30" x14ac:dyDescent="0.25">
      <c r="A66" s="25"/>
      <c r="B66" s="26" t="s">
        <v>0</v>
      </c>
      <c r="C66" s="42" t="s">
        <v>81</v>
      </c>
      <c r="D66" s="27">
        <f t="shared" si="91"/>
        <v>50542.060000000005</v>
      </c>
      <c r="E66" s="27">
        <f t="shared" si="91"/>
        <v>50542.060000000005</v>
      </c>
      <c r="F66" s="28">
        <f>F67</f>
        <v>35379.440000000002</v>
      </c>
      <c r="G66" s="28">
        <f t="shared" ref="G66:I66" si="94">G67</f>
        <v>35379.440000000002</v>
      </c>
      <c r="H66" s="28">
        <f t="shared" si="94"/>
        <v>15162.62</v>
      </c>
      <c r="I66" s="28">
        <f t="shared" si="94"/>
        <v>15162.62</v>
      </c>
      <c r="J66" s="27">
        <f t="shared" si="86"/>
        <v>0</v>
      </c>
      <c r="K66" s="27">
        <f t="shared" si="87"/>
        <v>0</v>
      </c>
      <c r="L66" s="28">
        <f>L67</f>
        <v>0</v>
      </c>
      <c r="M66" s="28">
        <f t="shared" ref="M66" si="95">M67</f>
        <v>0</v>
      </c>
      <c r="N66" s="28">
        <f t="shared" ref="N66" si="96">N67</f>
        <v>0</v>
      </c>
      <c r="O66" s="28">
        <f t="shared" ref="O66" si="97">O67</f>
        <v>0</v>
      </c>
      <c r="P66" s="27">
        <f t="shared" si="82"/>
        <v>0</v>
      </c>
      <c r="Q66" s="27">
        <f t="shared" si="83"/>
        <v>0</v>
      </c>
      <c r="R66" s="28">
        <f>R67</f>
        <v>0</v>
      </c>
      <c r="S66" s="28">
        <f t="shared" ref="S66" si="98">S67</f>
        <v>0</v>
      </c>
      <c r="T66" s="28">
        <f t="shared" ref="T66" si="99">T67</f>
        <v>0</v>
      </c>
      <c r="U66" s="28">
        <f t="shared" ref="U66" si="100">U67</f>
        <v>0</v>
      </c>
    </row>
    <row r="67" spans="1:21" ht="15" x14ac:dyDescent="0.25">
      <c r="A67" s="25"/>
      <c r="B67" s="26"/>
      <c r="C67" s="41" t="s">
        <v>21</v>
      </c>
      <c r="D67" s="27">
        <f t="shared" si="91"/>
        <v>50542.060000000005</v>
      </c>
      <c r="E67" s="27">
        <f t="shared" si="91"/>
        <v>50542.060000000005</v>
      </c>
      <c r="F67" s="28">
        <v>35379.440000000002</v>
      </c>
      <c r="G67" s="28">
        <v>35379.440000000002</v>
      </c>
      <c r="H67" s="28">
        <v>15162.62</v>
      </c>
      <c r="I67" s="28">
        <v>15162.62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7">
        <f t="shared" si="82"/>
        <v>0</v>
      </c>
      <c r="Q67" s="27">
        <f t="shared" si="83"/>
        <v>0</v>
      </c>
      <c r="R67" s="28">
        <v>0</v>
      </c>
      <c r="S67" s="28">
        <v>0</v>
      </c>
      <c r="T67" s="28">
        <v>0</v>
      </c>
      <c r="U67" s="28">
        <v>0</v>
      </c>
    </row>
    <row r="68" spans="1:21" ht="135" x14ac:dyDescent="0.25">
      <c r="A68" s="25"/>
      <c r="B68" s="26" t="s">
        <v>0</v>
      </c>
      <c r="C68" s="42" t="s">
        <v>37</v>
      </c>
      <c r="D68" s="27">
        <f t="shared" si="91"/>
        <v>0</v>
      </c>
      <c r="E68" s="27">
        <f t="shared" si="91"/>
        <v>0</v>
      </c>
      <c r="F68" s="28">
        <f>F69</f>
        <v>0</v>
      </c>
      <c r="G68" s="28">
        <f t="shared" ref="G68:I68" si="101">G69</f>
        <v>0</v>
      </c>
      <c r="H68" s="28">
        <f t="shared" si="101"/>
        <v>0</v>
      </c>
      <c r="I68" s="28">
        <f t="shared" si="101"/>
        <v>0</v>
      </c>
      <c r="J68" s="27">
        <f t="shared" si="86"/>
        <v>1834.1</v>
      </c>
      <c r="K68" s="27">
        <f t="shared" si="87"/>
        <v>1818.26</v>
      </c>
      <c r="L68" s="28">
        <f>L69</f>
        <v>1834.1</v>
      </c>
      <c r="M68" s="28">
        <f t="shared" ref="M68" si="102">M69</f>
        <v>1818.26</v>
      </c>
      <c r="N68" s="28">
        <f t="shared" ref="N68" si="103">N69</f>
        <v>0</v>
      </c>
      <c r="O68" s="28">
        <f t="shared" ref="O68" si="104">O69</f>
        <v>0</v>
      </c>
      <c r="P68" s="27">
        <f t="shared" si="82"/>
        <v>0</v>
      </c>
      <c r="Q68" s="27">
        <f t="shared" si="83"/>
        <v>0</v>
      </c>
      <c r="R68" s="28">
        <f>R69</f>
        <v>0</v>
      </c>
      <c r="S68" s="28">
        <f t="shared" ref="S68" si="105">S69</f>
        <v>0</v>
      </c>
      <c r="T68" s="28">
        <f t="shared" ref="T68" si="106">T69</f>
        <v>0</v>
      </c>
      <c r="U68" s="28">
        <f t="shared" ref="U68" si="107">U69</f>
        <v>0</v>
      </c>
    </row>
    <row r="69" spans="1:21" ht="30" x14ac:dyDescent="0.25">
      <c r="A69" s="25"/>
      <c r="B69" s="26"/>
      <c r="C69" s="41" t="s">
        <v>23</v>
      </c>
      <c r="D69" s="27">
        <f t="shared" si="91"/>
        <v>0</v>
      </c>
      <c r="E69" s="27">
        <f t="shared" si="91"/>
        <v>0</v>
      </c>
      <c r="F69" s="28">
        <v>0</v>
      </c>
      <c r="G69" s="28">
        <v>0</v>
      </c>
      <c r="H69" s="28">
        <v>0</v>
      </c>
      <c r="I69" s="28">
        <v>0</v>
      </c>
      <c r="J69" s="27">
        <f t="shared" si="86"/>
        <v>1834.1</v>
      </c>
      <c r="K69" s="27">
        <f t="shared" si="87"/>
        <v>1818.26</v>
      </c>
      <c r="L69" s="28">
        <f>1831.5+2.6</f>
        <v>1834.1</v>
      </c>
      <c r="M69" s="28">
        <f>1815.66+2.6</f>
        <v>1818.26</v>
      </c>
      <c r="N69" s="28">
        <v>0</v>
      </c>
      <c r="O69" s="28">
        <v>0</v>
      </c>
      <c r="P69" s="27">
        <f t="shared" si="82"/>
        <v>0</v>
      </c>
      <c r="Q69" s="27">
        <f t="shared" si="83"/>
        <v>0</v>
      </c>
      <c r="R69" s="28">
        <v>0</v>
      </c>
      <c r="S69" s="28">
        <v>0</v>
      </c>
      <c r="T69" s="28">
        <v>0</v>
      </c>
      <c r="U69" s="28">
        <v>0</v>
      </c>
    </row>
    <row r="70" spans="1:21" ht="19.149999999999999" customHeight="1" x14ac:dyDescent="0.25">
      <c r="A70" s="25"/>
      <c r="B70" s="20" t="s">
        <v>62</v>
      </c>
      <c r="C70" s="43" t="s">
        <v>63</v>
      </c>
      <c r="D70" s="22">
        <f>D71+D73</f>
        <v>0</v>
      </c>
      <c r="E70" s="22">
        <f t="shared" ref="E70:U70" si="108">E71+E73</f>
        <v>0</v>
      </c>
      <c r="F70" s="22">
        <f t="shared" si="108"/>
        <v>0</v>
      </c>
      <c r="G70" s="22">
        <f t="shared" si="108"/>
        <v>0</v>
      </c>
      <c r="H70" s="22">
        <f t="shared" si="108"/>
        <v>0</v>
      </c>
      <c r="I70" s="22">
        <f t="shared" si="108"/>
        <v>0</v>
      </c>
      <c r="J70" s="22">
        <f t="shared" si="108"/>
        <v>261.8</v>
      </c>
      <c r="K70" s="22">
        <f t="shared" si="108"/>
        <v>261.8</v>
      </c>
      <c r="L70" s="22">
        <f t="shared" si="108"/>
        <v>261.8</v>
      </c>
      <c r="M70" s="22">
        <f t="shared" si="108"/>
        <v>261.8</v>
      </c>
      <c r="N70" s="22">
        <f t="shared" si="108"/>
        <v>0</v>
      </c>
      <c r="O70" s="22">
        <f t="shared" si="108"/>
        <v>0</v>
      </c>
      <c r="P70" s="22">
        <f t="shared" si="108"/>
        <v>360</v>
      </c>
      <c r="Q70" s="22">
        <f t="shared" si="108"/>
        <v>360</v>
      </c>
      <c r="R70" s="22">
        <f t="shared" si="108"/>
        <v>360</v>
      </c>
      <c r="S70" s="22">
        <f t="shared" si="108"/>
        <v>360</v>
      </c>
      <c r="T70" s="22">
        <f t="shared" si="108"/>
        <v>0</v>
      </c>
      <c r="U70" s="22">
        <f t="shared" si="108"/>
        <v>0</v>
      </c>
    </row>
    <row r="71" spans="1:21" ht="60" x14ac:dyDescent="0.25">
      <c r="A71" s="25"/>
      <c r="B71" s="26" t="s">
        <v>0</v>
      </c>
      <c r="C71" s="42" t="s">
        <v>73</v>
      </c>
      <c r="D71" s="27">
        <f t="shared" ref="D71:D74" si="109">F71+H71</f>
        <v>0</v>
      </c>
      <c r="E71" s="27">
        <f t="shared" ref="E71:E74" si="110">G71+I71</f>
        <v>0</v>
      </c>
      <c r="F71" s="28">
        <f>F72</f>
        <v>0</v>
      </c>
      <c r="G71" s="28">
        <f t="shared" ref="G71:U71" si="111">G72</f>
        <v>0</v>
      </c>
      <c r="H71" s="28">
        <f t="shared" si="111"/>
        <v>0</v>
      </c>
      <c r="I71" s="28">
        <f t="shared" si="111"/>
        <v>0</v>
      </c>
      <c r="J71" s="27">
        <f t="shared" ref="J71" si="112">L71+N71</f>
        <v>261.8</v>
      </c>
      <c r="K71" s="27">
        <f t="shared" ref="K71" si="113">M71+O71</f>
        <v>261.8</v>
      </c>
      <c r="L71" s="28">
        <f t="shared" si="111"/>
        <v>261.8</v>
      </c>
      <c r="M71" s="28">
        <f t="shared" si="111"/>
        <v>261.8</v>
      </c>
      <c r="N71" s="28">
        <f t="shared" si="111"/>
        <v>0</v>
      </c>
      <c r="O71" s="28">
        <f t="shared" si="111"/>
        <v>0</v>
      </c>
      <c r="P71" s="27">
        <f t="shared" ref="P71" si="114">R71+T71</f>
        <v>0</v>
      </c>
      <c r="Q71" s="27">
        <f t="shared" ref="Q71" si="115">S71+U71</f>
        <v>0</v>
      </c>
      <c r="R71" s="28">
        <f t="shared" si="111"/>
        <v>0</v>
      </c>
      <c r="S71" s="28">
        <f t="shared" si="111"/>
        <v>0</v>
      </c>
      <c r="T71" s="28">
        <f t="shared" si="111"/>
        <v>0</v>
      </c>
      <c r="U71" s="28">
        <f t="shared" si="111"/>
        <v>0</v>
      </c>
    </row>
    <row r="72" spans="1:21" ht="15" x14ac:dyDescent="0.25">
      <c r="A72" s="25"/>
      <c r="B72" s="26"/>
      <c r="C72" s="41" t="s">
        <v>21</v>
      </c>
      <c r="D72" s="27">
        <f t="shared" si="109"/>
        <v>0</v>
      </c>
      <c r="E72" s="27">
        <f t="shared" si="110"/>
        <v>0</v>
      </c>
      <c r="F72" s="27">
        <v>0</v>
      </c>
      <c r="G72" s="27">
        <v>0</v>
      </c>
      <c r="H72" s="27">
        <v>0</v>
      </c>
      <c r="I72" s="27">
        <v>0</v>
      </c>
      <c r="J72" s="27">
        <f t="shared" ref="J72:J74" si="116">L72+N72</f>
        <v>261.8</v>
      </c>
      <c r="K72" s="27">
        <f t="shared" ref="K72:K74" si="117">M72+O72</f>
        <v>261.8</v>
      </c>
      <c r="L72" s="27">
        <v>261.8</v>
      </c>
      <c r="M72" s="27">
        <v>261.8</v>
      </c>
      <c r="N72" s="27">
        <v>0</v>
      </c>
      <c r="O72" s="27">
        <v>0</v>
      </c>
      <c r="P72" s="27">
        <f t="shared" ref="P72:P74" si="118">R72+T72</f>
        <v>0</v>
      </c>
      <c r="Q72" s="27">
        <f t="shared" ref="Q72:Q74" si="119">S72+U72</f>
        <v>0</v>
      </c>
      <c r="R72" s="27">
        <v>0</v>
      </c>
      <c r="S72" s="27">
        <v>0</v>
      </c>
      <c r="T72" s="27">
        <v>0</v>
      </c>
      <c r="U72" s="28">
        <v>0</v>
      </c>
    </row>
    <row r="73" spans="1:21" ht="30" x14ac:dyDescent="0.25">
      <c r="A73" s="25"/>
      <c r="B73" s="26"/>
      <c r="C73" s="44" t="s">
        <v>83</v>
      </c>
      <c r="D73" s="27">
        <f t="shared" si="109"/>
        <v>0</v>
      </c>
      <c r="E73" s="27">
        <f t="shared" si="110"/>
        <v>0</v>
      </c>
      <c r="F73" s="27">
        <f>F74</f>
        <v>0</v>
      </c>
      <c r="G73" s="27">
        <f t="shared" ref="G73:I73" si="120">G74</f>
        <v>0</v>
      </c>
      <c r="H73" s="27">
        <f t="shared" si="120"/>
        <v>0</v>
      </c>
      <c r="I73" s="27">
        <f t="shared" si="120"/>
        <v>0</v>
      </c>
      <c r="J73" s="27">
        <f t="shared" si="116"/>
        <v>0</v>
      </c>
      <c r="K73" s="27">
        <f t="shared" si="117"/>
        <v>0</v>
      </c>
      <c r="L73" s="27">
        <f>L74</f>
        <v>0</v>
      </c>
      <c r="M73" s="27">
        <f t="shared" ref="M73:O73" si="121">M74</f>
        <v>0</v>
      </c>
      <c r="N73" s="27">
        <f t="shared" si="121"/>
        <v>0</v>
      </c>
      <c r="O73" s="27">
        <f t="shared" si="121"/>
        <v>0</v>
      </c>
      <c r="P73" s="27">
        <f t="shared" si="118"/>
        <v>360</v>
      </c>
      <c r="Q73" s="27">
        <f t="shared" si="119"/>
        <v>360</v>
      </c>
      <c r="R73" s="27">
        <f>R74</f>
        <v>360</v>
      </c>
      <c r="S73" s="27">
        <f t="shared" ref="S73:U73" si="122">S74</f>
        <v>360</v>
      </c>
      <c r="T73" s="27">
        <f t="shared" si="122"/>
        <v>0</v>
      </c>
      <c r="U73" s="28">
        <f t="shared" si="122"/>
        <v>0</v>
      </c>
    </row>
    <row r="74" spans="1:21" ht="15" x14ac:dyDescent="0.25">
      <c r="A74" s="25"/>
      <c r="B74" s="26"/>
      <c r="C74" s="41" t="s">
        <v>21</v>
      </c>
      <c r="D74" s="27">
        <f t="shared" si="109"/>
        <v>0</v>
      </c>
      <c r="E74" s="27">
        <f t="shared" si="110"/>
        <v>0</v>
      </c>
      <c r="F74" s="27">
        <v>0</v>
      </c>
      <c r="G74" s="27">
        <v>0</v>
      </c>
      <c r="H74" s="27">
        <v>0</v>
      </c>
      <c r="I74" s="27">
        <v>0</v>
      </c>
      <c r="J74" s="27">
        <f t="shared" si="116"/>
        <v>0</v>
      </c>
      <c r="K74" s="27">
        <f t="shared" si="117"/>
        <v>0</v>
      </c>
      <c r="L74" s="27">
        <v>0</v>
      </c>
      <c r="M74" s="27">
        <v>0</v>
      </c>
      <c r="N74" s="27">
        <v>0</v>
      </c>
      <c r="O74" s="27">
        <v>0</v>
      </c>
      <c r="P74" s="27">
        <f t="shared" si="118"/>
        <v>360</v>
      </c>
      <c r="Q74" s="27">
        <f t="shared" si="119"/>
        <v>360</v>
      </c>
      <c r="R74" s="27">
        <v>360</v>
      </c>
      <c r="S74" s="27">
        <v>360</v>
      </c>
      <c r="T74" s="27">
        <v>0</v>
      </c>
      <c r="U74" s="28">
        <v>0</v>
      </c>
    </row>
    <row r="75" spans="1:21" s="24" customFormat="1" ht="18.600000000000001" customHeight="1" x14ac:dyDescent="0.25">
      <c r="A75" s="19"/>
      <c r="B75" s="20">
        <v>700</v>
      </c>
      <c r="C75" s="43" t="s">
        <v>4</v>
      </c>
      <c r="D75" s="22">
        <f>D76+D78+D81+D83+D85+D87+D90+D92+D94+D96+D98+D100+D102+D104+D107+D109+D111+D114+D117+D120</f>
        <v>291734.3</v>
      </c>
      <c r="E75" s="22">
        <f t="shared" ref="E75:U75" si="123">E76+E78+E81+E83+E85+E87+E90+E92+E94+E96+E98+E100+E102+E104+E107+E109+E111+E114+E117+E120</f>
        <v>284551.01</v>
      </c>
      <c r="F75" s="22">
        <f t="shared" si="123"/>
        <v>291734.3</v>
      </c>
      <c r="G75" s="22">
        <f t="shared" si="123"/>
        <v>284551.01</v>
      </c>
      <c r="H75" s="22">
        <f t="shared" si="123"/>
        <v>0</v>
      </c>
      <c r="I75" s="22">
        <f t="shared" si="123"/>
        <v>0</v>
      </c>
      <c r="J75" s="22">
        <f t="shared" si="123"/>
        <v>6955977.3000000007</v>
      </c>
      <c r="K75" s="22">
        <f t="shared" si="123"/>
        <v>6955845.8200000003</v>
      </c>
      <c r="L75" s="22">
        <f t="shared" si="123"/>
        <v>6955977.3000000007</v>
      </c>
      <c r="M75" s="22">
        <f t="shared" si="123"/>
        <v>6955845.8200000003</v>
      </c>
      <c r="N75" s="22">
        <f t="shared" si="123"/>
        <v>0</v>
      </c>
      <c r="O75" s="22">
        <f t="shared" si="123"/>
        <v>0</v>
      </c>
      <c r="P75" s="22">
        <f t="shared" si="123"/>
        <v>30010.409999999996</v>
      </c>
      <c r="Q75" s="22">
        <f t="shared" si="123"/>
        <v>30010.399999999998</v>
      </c>
      <c r="R75" s="22">
        <f t="shared" si="123"/>
        <v>30010.409999999996</v>
      </c>
      <c r="S75" s="22">
        <f t="shared" si="123"/>
        <v>30010.399999999998</v>
      </c>
      <c r="T75" s="22">
        <f t="shared" si="123"/>
        <v>0</v>
      </c>
      <c r="U75" s="23">
        <f t="shared" si="123"/>
        <v>0</v>
      </c>
    </row>
    <row r="76" spans="1:21" ht="82.5" customHeight="1" x14ac:dyDescent="0.25">
      <c r="A76" s="25"/>
      <c r="B76" s="26" t="s">
        <v>0</v>
      </c>
      <c r="C76" s="42" t="s">
        <v>84</v>
      </c>
      <c r="D76" s="27">
        <f t="shared" ref="D76:E88" si="124">F76+H76</f>
        <v>106.7</v>
      </c>
      <c r="E76" s="27">
        <f t="shared" si="124"/>
        <v>106.7</v>
      </c>
      <c r="F76" s="28">
        <f>F77</f>
        <v>106.7</v>
      </c>
      <c r="G76" s="28">
        <f t="shared" ref="G76:I76" si="125">G77</f>
        <v>106.7</v>
      </c>
      <c r="H76" s="28">
        <f t="shared" si="125"/>
        <v>0</v>
      </c>
      <c r="I76" s="28">
        <f t="shared" si="125"/>
        <v>0</v>
      </c>
      <c r="J76" s="27">
        <f t="shared" ref="J76:K117" si="126">L76+N76</f>
        <v>0</v>
      </c>
      <c r="K76" s="27">
        <f t="shared" si="126"/>
        <v>0</v>
      </c>
      <c r="L76" s="28">
        <f t="shared" ref="L76" si="127">L77</f>
        <v>0</v>
      </c>
      <c r="M76" s="28">
        <f t="shared" ref="M76" si="128">M77</f>
        <v>0</v>
      </c>
      <c r="N76" s="28">
        <f t="shared" ref="N76" si="129">N77</f>
        <v>0</v>
      </c>
      <c r="O76" s="28">
        <f t="shared" ref="O76" si="130">O77</f>
        <v>0</v>
      </c>
      <c r="P76" s="27">
        <f t="shared" ref="P76" si="131">R76+T76</f>
        <v>0</v>
      </c>
      <c r="Q76" s="27">
        <f t="shared" ref="Q76" si="132">S76+U76</f>
        <v>0</v>
      </c>
      <c r="R76" s="28">
        <f t="shared" ref="R76" si="133">R77</f>
        <v>0</v>
      </c>
      <c r="S76" s="28">
        <f t="shared" ref="S76" si="134">S77</f>
        <v>0</v>
      </c>
      <c r="T76" s="28">
        <f t="shared" ref="T76" si="135">T77</f>
        <v>0</v>
      </c>
      <c r="U76" s="28">
        <f t="shared" ref="U76" si="136">U77</f>
        <v>0</v>
      </c>
    </row>
    <row r="77" spans="1:21" ht="30" x14ac:dyDescent="0.25">
      <c r="A77" s="25"/>
      <c r="B77" s="26"/>
      <c r="C77" s="41" t="s">
        <v>77</v>
      </c>
      <c r="D77" s="27">
        <f t="shared" si="124"/>
        <v>106.7</v>
      </c>
      <c r="E77" s="27">
        <f t="shared" si="124"/>
        <v>106.7</v>
      </c>
      <c r="F77" s="28">
        <v>106.7</v>
      </c>
      <c r="G77" s="28">
        <v>106.7</v>
      </c>
      <c r="H77" s="28">
        <v>0</v>
      </c>
      <c r="I77" s="28">
        <v>0</v>
      </c>
      <c r="J77" s="27">
        <f t="shared" si="126"/>
        <v>0</v>
      </c>
      <c r="K77" s="27">
        <f t="shared" si="126"/>
        <v>0</v>
      </c>
      <c r="L77" s="28">
        <v>0</v>
      </c>
      <c r="M77" s="28">
        <v>0</v>
      </c>
      <c r="N77" s="28">
        <v>0</v>
      </c>
      <c r="O77" s="28">
        <v>0</v>
      </c>
      <c r="P77" s="27">
        <f t="shared" ref="P77:Q117" si="137">R77+T77</f>
        <v>0</v>
      </c>
      <c r="Q77" s="27">
        <f t="shared" si="137"/>
        <v>0</v>
      </c>
      <c r="R77" s="28">
        <v>0</v>
      </c>
      <c r="S77" s="28">
        <v>0</v>
      </c>
      <c r="T77" s="28">
        <v>0</v>
      </c>
      <c r="U77" s="28">
        <v>0</v>
      </c>
    </row>
    <row r="78" spans="1:21" ht="102.75" customHeight="1" x14ac:dyDescent="0.25">
      <c r="A78" s="25"/>
      <c r="B78" s="26"/>
      <c r="C78" s="44" t="s">
        <v>91</v>
      </c>
      <c r="D78" s="27">
        <f t="shared" si="124"/>
        <v>83835.600000000006</v>
      </c>
      <c r="E78" s="27">
        <f t="shared" si="124"/>
        <v>83835.600000000006</v>
      </c>
      <c r="F78" s="28">
        <f>F79+F80</f>
        <v>83835.600000000006</v>
      </c>
      <c r="G78" s="28">
        <f t="shared" ref="G78:I78" si="138">G79+G80</f>
        <v>83835.600000000006</v>
      </c>
      <c r="H78" s="28">
        <f t="shared" si="138"/>
        <v>0</v>
      </c>
      <c r="I78" s="28">
        <f t="shared" si="138"/>
        <v>0</v>
      </c>
      <c r="J78" s="27">
        <f t="shared" si="126"/>
        <v>0</v>
      </c>
      <c r="K78" s="27">
        <f t="shared" si="126"/>
        <v>0</v>
      </c>
      <c r="L78" s="28">
        <f>L79+L80</f>
        <v>0</v>
      </c>
      <c r="M78" s="28">
        <f t="shared" ref="M78:O78" si="139">M79+M80</f>
        <v>0</v>
      </c>
      <c r="N78" s="28">
        <f t="shared" si="139"/>
        <v>0</v>
      </c>
      <c r="O78" s="28">
        <f t="shared" si="139"/>
        <v>0</v>
      </c>
      <c r="P78" s="27">
        <f t="shared" si="137"/>
        <v>0</v>
      </c>
      <c r="Q78" s="27">
        <f t="shared" si="137"/>
        <v>0</v>
      </c>
      <c r="R78" s="28">
        <f>R79+R80</f>
        <v>0</v>
      </c>
      <c r="S78" s="28">
        <f t="shared" ref="S78:U78" si="140">S79+S80</f>
        <v>0</v>
      </c>
      <c r="T78" s="28">
        <f t="shared" si="140"/>
        <v>0</v>
      </c>
      <c r="U78" s="28">
        <f t="shared" si="140"/>
        <v>0</v>
      </c>
    </row>
    <row r="79" spans="1:21" ht="30" x14ac:dyDescent="0.25">
      <c r="A79" s="25"/>
      <c r="B79" s="26"/>
      <c r="C79" s="41" t="s">
        <v>22</v>
      </c>
      <c r="D79" s="27">
        <f t="shared" si="124"/>
        <v>36877.800000000003</v>
      </c>
      <c r="E79" s="27">
        <f t="shared" si="124"/>
        <v>36877.800000000003</v>
      </c>
      <c r="F79" s="28">
        <v>36877.800000000003</v>
      </c>
      <c r="G79" s="28">
        <v>36877.800000000003</v>
      </c>
      <c r="H79" s="28">
        <v>0</v>
      </c>
      <c r="I79" s="28">
        <v>0</v>
      </c>
      <c r="J79" s="27">
        <f t="shared" si="126"/>
        <v>0</v>
      </c>
      <c r="K79" s="27">
        <f t="shared" si="126"/>
        <v>0</v>
      </c>
      <c r="L79" s="28">
        <v>0</v>
      </c>
      <c r="M79" s="28">
        <v>0</v>
      </c>
      <c r="N79" s="28">
        <v>0</v>
      </c>
      <c r="O79" s="28">
        <v>0</v>
      </c>
      <c r="P79" s="27">
        <f t="shared" si="137"/>
        <v>0</v>
      </c>
      <c r="Q79" s="27">
        <f t="shared" si="137"/>
        <v>0</v>
      </c>
      <c r="R79" s="28">
        <v>0</v>
      </c>
      <c r="S79" s="28">
        <v>0</v>
      </c>
      <c r="T79" s="28">
        <v>0</v>
      </c>
      <c r="U79" s="28">
        <v>0</v>
      </c>
    </row>
    <row r="80" spans="1:21" ht="30" x14ac:dyDescent="0.25">
      <c r="A80" s="25"/>
      <c r="B80" s="26"/>
      <c r="C80" s="41" t="s">
        <v>77</v>
      </c>
      <c r="D80" s="27">
        <f t="shared" si="124"/>
        <v>46957.8</v>
      </c>
      <c r="E80" s="27">
        <f t="shared" si="124"/>
        <v>46957.8</v>
      </c>
      <c r="F80" s="28">
        <v>46957.8</v>
      </c>
      <c r="G80" s="28">
        <v>46957.8</v>
      </c>
      <c r="H80" s="28">
        <v>0</v>
      </c>
      <c r="I80" s="28">
        <v>0</v>
      </c>
      <c r="J80" s="27">
        <f t="shared" si="126"/>
        <v>0</v>
      </c>
      <c r="K80" s="27">
        <f t="shared" si="126"/>
        <v>0</v>
      </c>
      <c r="L80" s="28">
        <v>0</v>
      </c>
      <c r="M80" s="28">
        <v>0</v>
      </c>
      <c r="N80" s="28">
        <v>0</v>
      </c>
      <c r="O80" s="28">
        <v>0</v>
      </c>
      <c r="P80" s="27">
        <f t="shared" si="137"/>
        <v>0</v>
      </c>
      <c r="Q80" s="27">
        <f t="shared" si="137"/>
        <v>0</v>
      </c>
      <c r="R80" s="28">
        <v>0</v>
      </c>
      <c r="S80" s="28">
        <v>0</v>
      </c>
      <c r="T80" s="28">
        <v>0</v>
      </c>
      <c r="U80" s="28">
        <v>0</v>
      </c>
    </row>
    <row r="81" spans="1:21" ht="120" x14ac:dyDescent="0.25">
      <c r="A81" s="25"/>
      <c r="B81" s="26" t="s">
        <v>0</v>
      </c>
      <c r="C81" s="42" t="s">
        <v>38</v>
      </c>
      <c r="D81" s="27">
        <f t="shared" si="124"/>
        <v>6516</v>
      </c>
      <c r="E81" s="27">
        <f t="shared" si="124"/>
        <v>5949.47</v>
      </c>
      <c r="F81" s="28">
        <f>F82</f>
        <v>6516</v>
      </c>
      <c r="G81" s="28">
        <f t="shared" ref="G81:U81" si="141">G82</f>
        <v>5949.47</v>
      </c>
      <c r="H81" s="28">
        <f t="shared" si="141"/>
        <v>0</v>
      </c>
      <c r="I81" s="28">
        <f t="shared" si="141"/>
        <v>0</v>
      </c>
      <c r="J81" s="27">
        <f t="shared" si="126"/>
        <v>0</v>
      </c>
      <c r="K81" s="27">
        <f t="shared" si="126"/>
        <v>0</v>
      </c>
      <c r="L81" s="28">
        <f t="shared" si="141"/>
        <v>0</v>
      </c>
      <c r="M81" s="28">
        <f t="shared" si="141"/>
        <v>0</v>
      </c>
      <c r="N81" s="28">
        <f t="shared" si="141"/>
        <v>0</v>
      </c>
      <c r="O81" s="28">
        <f t="shared" si="141"/>
        <v>0</v>
      </c>
      <c r="P81" s="27">
        <f t="shared" si="137"/>
        <v>0</v>
      </c>
      <c r="Q81" s="27">
        <f t="shared" si="137"/>
        <v>0</v>
      </c>
      <c r="R81" s="28">
        <f t="shared" si="141"/>
        <v>0</v>
      </c>
      <c r="S81" s="28">
        <f t="shared" si="141"/>
        <v>0</v>
      </c>
      <c r="T81" s="28">
        <f t="shared" si="141"/>
        <v>0</v>
      </c>
      <c r="U81" s="28">
        <f t="shared" si="141"/>
        <v>0</v>
      </c>
    </row>
    <row r="82" spans="1:21" ht="30" x14ac:dyDescent="0.25">
      <c r="A82" s="25"/>
      <c r="B82" s="26"/>
      <c r="C82" s="41" t="s">
        <v>22</v>
      </c>
      <c r="D82" s="27">
        <f t="shared" si="124"/>
        <v>6516</v>
      </c>
      <c r="E82" s="27">
        <f t="shared" si="124"/>
        <v>5949.47</v>
      </c>
      <c r="F82" s="28">
        <v>6516</v>
      </c>
      <c r="G82" s="28">
        <v>5949.47</v>
      </c>
      <c r="H82" s="28">
        <v>0</v>
      </c>
      <c r="I82" s="28">
        <v>0</v>
      </c>
      <c r="J82" s="27">
        <f t="shared" si="126"/>
        <v>0</v>
      </c>
      <c r="K82" s="27">
        <f t="shared" si="126"/>
        <v>0</v>
      </c>
      <c r="L82" s="28">
        <v>0</v>
      </c>
      <c r="M82" s="28">
        <v>0</v>
      </c>
      <c r="N82" s="28">
        <v>0</v>
      </c>
      <c r="O82" s="28">
        <v>0</v>
      </c>
      <c r="P82" s="27">
        <f t="shared" si="137"/>
        <v>0</v>
      </c>
      <c r="Q82" s="27">
        <f t="shared" si="137"/>
        <v>0</v>
      </c>
      <c r="R82" s="28">
        <v>0</v>
      </c>
      <c r="S82" s="28">
        <v>0</v>
      </c>
      <c r="T82" s="28">
        <v>0</v>
      </c>
      <c r="U82" s="28">
        <v>0</v>
      </c>
    </row>
    <row r="83" spans="1:21" ht="123.75" customHeight="1" x14ac:dyDescent="0.25">
      <c r="A83" s="25"/>
      <c r="B83" s="26" t="s">
        <v>0</v>
      </c>
      <c r="C83" s="42" t="s">
        <v>85</v>
      </c>
      <c r="D83" s="27">
        <f>F83+H83</f>
        <v>0</v>
      </c>
      <c r="E83" s="27">
        <f t="shared" ref="E83:E84" si="142">G83+I83</f>
        <v>0</v>
      </c>
      <c r="F83" s="28">
        <f>F84</f>
        <v>0</v>
      </c>
      <c r="G83" s="28">
        <f t="shared" ref="G83" si="143">G84</f>
        <v>0</v>
      </c>
      <c r="H83" s="28">
        <f t="shared" ref="H83" si="144">H84</f>
        <v>0</v>
      </c>
      <c r="I83" s="28">
        <f>I84</f>
        <v>0</v>
      </c>
      <c r="J83" s="27">
        <f>L83+N83</f>
        <v>3190555.93</v>
      </c>
      <c r="K83" s="27">
        <f>M83+O83</f>
        <v>3190555.93</v>
      </c>
      <c r="L83" s="28">
        <f>L84</f>
        <v>3190555.93</v>
      </c>
      <c r="M83" s="28">
        <f t="shared" ref="M83" si="145">M84</f>
        <v>3190555.93</v>
      </c>
      <c r="N83" s="28">
        <f t="shared" ref="N83" si="146">N84</f>
        <v>0</v>
      </c>
      <c r="O83" s="28">
        <f>O84</f>
        <v>0</v>
      </c>
      <c r="P83" s="27">
        <f>R83+T83</f>
        <v>0</v>
      </c>
      <c r="Q83" s="27">
        <f>S83+U83</f>
        <v>0</v>
      </c>
      <c r="R83" s="28">
        <f>R84</f>
        <v>0</v>
      </c>
      <c r="S83" s="28">
        <f t="shared" ref="S83" si="147">S84</f>
        <v>0</v>
      </c>
      <c r="T83" s="28">
        <f t="shared" ref="T83" si="148">T84</f>
        <v>0</v>
      </c>
      <c r="U83" s="28">
        <f>U84</f>
        <v>0</v>
      </c>
    </row>
    <row r="84" spans="1:21" ht="30" x14ac:dyDescent="0.25">
      <c r="A84" s="25"/>
      <c r="B84" s="26"/>
      <c r="C84" s="41" t="s">
        <v>22</v>
      </c>
      <c r="D84" s="27">
        <f t="shared" ref="D84" si="149">F84+H84</f>
        <v>0</v>
      </c>
      <c r="E84" s="27">
        <f t="shared" si="142"/>
        <v>0</v>
      </c>
      <c r="F84" s="28">
        <v>0</v>
      </c>
      <c r="G84" s="28">
        <v>0</v>
      </c>
      <c r="H84" s="28">
        <v>0</v>
      </c>
      <c r="I84" s="28">
        <v>0</v>
      </c>
      <c r="J84" s="27">
        <f t="shared" ref="J84:K84" si="150">L84+N84</f>
        <v>3190555.93</v>
      </c>
      <c r="K84" s="27">
        <f t="shared" si="150"/>
        <v>3190555.93</v>
      </c>
      <c r="L84" s="28">
        <v>3190555.93</v>
      </c>
      <c r="M84" s="28">
        <v>3190555.93</v>
      </c>
      <c r="N84" s="28">
        <v>0</v>
      </c>
      <c r="O84" s="28">
        <v>0</v>
      </c>
      <c r="P84" s="27">
        <f t="shared" ref="P84:Q84" si="151">R84+T84</f>
        <v>0</v>
      </c>
      <c r="Q84" s="27">
        <f t="shared" si="151"/>
        <v>0</v>
      </c>
      <c r="R84" s="28">
        <v>0</v>
      </c>
      <c r="S84" s="28">
        <v>0</v>
      </c>
      <c r="T84" s="28">
        <v>0</v>
      </c>
      <c r="U84" s="28">
        <v>0</v>
      </c>
    </row>
    <row r="85" spans="1:21" ht="120" x14ac:dyDescent="0.25">
      <c r="A85" s="25"/>
      <c r="B85" s="26" t="s">
        <v>0</v>
      </c>
      <c r="C85" s="42" t="s">
        <v>65</v>
      </c>
      <c r="D85" s="27">
        <f>F85+H85</f>
        <v>0</v>
      </c>
      <c r="E85" s="27">
        <f t="shared" si="124"/>
        <v>0</v>
      </c>
      <c r="F85" s="28">
        <f>F86</f>
        <v>0</v>
      </c>
      <c r="G85" s="28">
        <f t="shared" ref="G85" si="152">G86</f>
        <v>0</v>
      </c>
      <c r="H85" s="28">
        <f t="shared" ref="H85" si="153">H86</f>
        <v>0</v>
      </c>
      <c r="I85" s="28">
        <f>I86</f>
        <v>0</v>
      </c>
      <c r="J85" s="27">
        <f>L85+N85</f>
        <v>55944.899999999994</v>
      </c>
      <c r="K85" s="27">
        <f>M85+O85</f>
        <v>55944.899999999994</v>
      </c>
      <c r="L85" s="28">
        <f>L86</f>
        <v>55944.899999999994</v>
      </c>
      <c r="M85" s="28">
        <f t="shared" ref="M85:N85" si="154">M86</f>
        <v>55944.899999999994</v>
      </c>
      <c r="N85" s="28">
        <f t="shared" si="154"/>
        <v>0</v>
      </c>
      <c r="O85" s="28">
        <f>O86</f>
        <v>0</v>
      </c>
      <c r="P85" s="27">
        <f>R85+T85</f>
        <v>0</v>
      </c>
      <c r="Q85" s="27">
        <f>S85+U85</f>
        <v>0</v>
      </c>
      <c r="R85" s="28">
        <f>R86</f>
        <v>0</v>
      </c>
      <c r="S85" s="28">
        <f t="shared" ref="S85" si="155">S86</f>
        <v>0</v>
      </c>
      <c r="T85" s="28">
        <f t="shared" ref="T85" si="156">T86</f>
        <v>0</v>
      </c>
      <c r="U85" s="28">
        <f>U86</f>
        <v>0</v>
      </c>
    </row>
    <row r="86" spans="1:21" ht="30" x14ac:dyDescent="0.25">
      <c r="A86" s="25"/>
      <c r="B86" s="26"/>
      <c r="C86" s="41" t="s">
        <v>22</v>
      </c>
      <c r="D86" s="27">
        <f t="shared" si="124"/>
        <v>0</v>
      </c>
      <c r="E86" s="27">
        <f t="shared" si="124"/>
        <v>0</v>
      </c>
      <c r="F86" s="28">
        <v>0</v>
      </c>
      <c r="G86" s="28">
        <v>0</v>
      </c>
      <c r="H86" s="28">
        <v>0</v>
      </c>
      <c r="I86" s="28">
        <v>0</v>
      </c>
      <c r="J86" s="27">
        <f t="shared" si="126"/>
        <v>55944.899999999994</v>
      </c>
      <c r="K86" s="27">
        <f t="shared" si="126"/>
        <v>55944.899999999994</v>
      </c>
      <c r="L86" s="28">
        <f>35524.1+20420.8</f>
        <v>55944.899999999994</v>
      </c>
      <c r="M86" s="28">
        <f>35524.1+20420.8</f>
        <v>55944.899999999994</v>
      </c>
      <c r="N86" s="28">
        <v>0</v>
      </c>
      <c r="O86" s="28">
        <v>0</v>
      </c>
      <c r="P86" s="27">
        <f t="shared" si="137"/>
        <v>0</v>
      </c>
      <c r="Q86" s="27">
        <f t="shared" si="137"/>
        <v>0</v>
      </c>
      <c r="R86" s="28">
        <v>0</v>
      </c>
      <c r="S86" s="28">
        <v>0</v>
      </c>
      <c r="T86" s="28">
        <v>0</v>
      </c>
      <c r="U86" s="28">
        <v>0</v>
      </c>
    </row>
    <row r="87" spans="1:21" ht="45" x14ac:dyDescent="0.25">
      <c r="A87" s="25"/>
      <c r="B87" s="26" t="s">
        <v>0</v>
      </c>
      <c r="C87" s="39" t="s">
        <v>66</v>
      </c>
      <c r="D87" s="27">
        <f t="shared" si="124"/>
        <v>0</v>
      </c>
      <c r="E87" s="27">
        <f t="shared" si="124"/>
        <v>0</v>
      </c>
      <c r="F87" s="28">
        <f>SUM(F88:F89)</f>
        <v>0</v>
      </c>
      <c r="G87" s="28">
        <f>SUM(G88:G89)</f>
        <v>0</v>
      </c>
      <c r="H87" s="28">
        <f>SUM(H88:H89)</f>
        <v>0</v>
      </c>
      <c r="I87" s="28">
        <f>SUM(I88:I89)</f>
        <v>0</v>
      </c>
      <c r="J87" s="27">
        <f t="shared" si="126"/>
        <v>0</v>
      </c>
      <c r="K87" s="27">
        <f t="shared" si="126"/>
        <v>0</v>
      </c>
      <c r="L87" s="28">
        <f>SUM(L88:L89)</f>
        <v>0</v>
      </c>
      <c r="M87" s="28">
        <f>SUM(M88:M89)</f>
        <v>0</v>
      </c>
      <c r="N87" s="28">
        <f>SUM(N88:N89)</f>
        <v>0</v>
      </c>
      <c r="O87" s="28">
        <f>SUM(O88:O89)</f>
        <v>0</v>
      </c>
      <c r="P87" s="27">
        <f t="shared" si="137"/>
        <v>6328.0599999999995</v>
      </c>
      <c r="Q87" s="27">
        <f t="shared" si="137"/>
        <v>6328.0599999999995</v>
      </c>
      <c r="R87" s="28">
        <f>SUM(R88:R89)</f>
        <v>6328.0599999999995</v>
      </c>
      <c r="S87" s="28">
        <f>SUM(S88:S89)</f>
        <v>6328.0599999999995</v>
      </c>
      <c r="T87" s="28">
        <f>SUM(T88:T89)</f>
        <v>0</v>
      </c>
      <c r="U87" s="28">
        <f>SUM(U88:U89)</f>
        <v>0</v>
      </c>
    </row>
    <row r="88" spans="1:21" ht="30" x14ac:dyDescent="0.25">
      <c r="A88" s="25"/>
      <c r="B88" s="26"/>
      <c r="C88" s="41" t="s">
        <v>22</v>
      </c>
      <c r="D88" s="27">
        <f t="shared" si="124"/>
        <v>0</v>
      </c>
      <c r="E88" s="27">
        <f t="shared" si="124"/>
        <v>0</v>
      </c>
      <c r="F88" s="28">
        <v>0</v>
      </c>
      <c r="G88" s="28">
        <v>0</v>
      </c>
      <c r="H88" s="28">
        <v>0</v>
      </c>
      <c r="I88" s="28">
        <v>0</v>
      </c>
      <c r="J88" s="27">
        <f t="shared" si="126"/>
        <v>0</v>
      </c>
      <c r="K88" s="27">
        <f t="shared" si="126"/>
        <v>0</v>
      </c>
      <c r="L88" s="28">
        <v>0</v>
      </c>
      <c r="M88" s="28">
        <v>0</v>
      </c>
      <c r="N88" s="28">
        <v>0</v>
      </c>
      <c r="O88" s="28">
        <v>0</v>
      </c>
      <c r="P88" s="27">
        <f t="shared" si="137"/>
        <v>6028.0599999999995</v>
      </c>
      <c r="Q88" s="27">
        <f t="shared" si="137"/>
        <v>6028.0599999999995</v>
      </c>
      <c r="R88" s="28">
        <f>4141.65+1886.41</f>
        <v>6028.0599999999995</v>
      </c>
      <c r="S88" s="28">
        <f>4141.65+1886.41</f>
        <v>6028.0599999999995</v>
      </c>
      <c r="T88" s="28">
        <v>0</v>
      </c>
      <c r="U88" s="28">
        <v>0</v>
      </c>
    </row>
    <row r="89" spans="1:21" ht="30" x14ac:dyDescent="0.25">
      <c r="A89" s="25"/>
      <c r="B89" s="26"/>
      <c r="C89" s="41" t="s">
        <v>77</v>
      </c>
      <c r="D89" s="27">
        <f t="shared" ref="D89:E89" si="157">F89+H89</f>
        <v>0</v>
      </c>
      <c r="E89" s="27">
        <f t="shared" si="157"/>
        <v>0</v>
      </c>
      <c r="F89" s="28">
        <v>0</v>
      </c>
      <c r="G89" s="28">
        <v>0</v>
      </c>
      <c r="H89" s="28">
        <v>0</v>
      </c>
      <c r="I89" s="28">
        <v>0</v>
      </c>
      <c r="J89" s="27">
        <f t="shared" si="126"/>
        <v>0</v>
      </c>
      <c r="K89" s="27">
        <f t="shared" si="126"/>
        <v>0</v>
      </c>
      <c r="L89" s="28">
        <v>0</v>
      </c>
      <c r="M89" s="28">
        <v>0</v>
      </c>
      <c r="N89" s="28">
        <v>0</v>
      </c>
      <c r="O89" s="28">
        <v>0</v>
      </c>
      <c r="P89" s="27">
        <f t="shared" si="137"/>
        <v>300</v>
      </c>
      <c r="Q89" s="27">
        <f t="shared" si="137"/>
        <v>300</v>
      </c>
      <c r="R89" s="28">
        <v>300</v>
      </c>
      <c r="S89" s="28">
        <v>300</v>
      </c>
      <c r="T89" s="28">
        <v>0</v>
      </c>
      <c r="U89" s="28">
        <v>0</v>
      </c>
    </row>
    <row r="90" spans="1:21" ht="29.45" customHeight="1" x14ac:dyDescent="0.25">
      <c r="A90" s="25"/>
      <c r="B90" s="26" t="s">
        <v>0</v>
      </c>
      <c r="C90" s="39" t="s">
        <v>41</v>
      </c>
      <c r="D90" s="27">
        <f t="shared" ref="D90:E92" si="158">F90+H90</f>
        <v>161334.6</v>
      </c>
      <c r="E90" s="27">
        <f t="shared" si="158"/>
        <v>154923.5</v>
      </c>
      <c r="F90" s="28">
        <f>F91</f>
        <v>161334.6</v>
      </c>
      <c r="G90" s="28">
        <f>G91</f>
        <v>154923.5</v>
      </c>
      <c r="H90" s="28">
        <v>0</v>
      </c>
      <c r="I90" s="28">
        <v>0</v>
      </c>
      <c r="J90" s="27">
        <f t="shared" si="126"/>
        <v>0</v>
      </c>
      <c r="K90" s="27">
        <f t="shared" si="126"/>
        <v>0</v>
      </c>
      <c r="L90" s="28">
        <v>0</v>
      </c>
      <c r="M90" s="28">
        <v>0</v>
      </c>
      <c r="N90" s="28">
        <v>0</v>
      </c>
      <c r="O90" s="28">
        <v>0</v>
      </c>
      <c r="P90" s="27">
        <f t="shared" si="137"/>
        <v>0</v>
      </c>
      <c r="Q90" s="27">
        <f t="shared" si="137"/>
        <v>0</v>
      </c>
      <c r="R90" s="28">
        <v>0</v>
      </c>
      <c r="S90" s="28">
        <v>0</v>
      </c>
      <c r="T90" s="28">
        <v>0</v>
      </c>
      <c r="U90" s="28">
        <v>0</v>
      </c>
    </row>
    <row r="91" spans="1:21" ht="30" x14ac:dyDescent="0.25">
      <c r="A91" s="25"/>
      <c r="B91" s="26"/>
      <c r="C91" s="41" t="s">
        <v>22</v>
      </c>
      <c r="D91" s="27">
        <f t="shared" si="158"/>
        <v>161334.6</v>
      </c>
      <c r="E91" s="27">
        <f t="shared" si="158"/>
        <v>154923.5</v>
      </c>
      <c r="F91" s="28">
        <v>161334.6</v>
      </c>
      <c r="G91" s="28">
        <v>154923.5</v>
      </c>
      <c r="H91" s="28">
        <v>0</v>
      </c>
      <c r="I91" s="28">
        <v>0</v>
      </c>
      <c r="J91" s="27">
        <f t="shared" si="126"/>
        <v>0</v>
      </c>
      <c r="K91" s="27">
        <f t="shared" si="126"/>
        <v>0</v>
      </c>
      <c r="L91" s="28">
        <v>0</v>
      </c>
      <c r="M91" s="28">
        <v>0</v>
      </c>
      <c r="N91" s="28">
        <v>0</v>
      </c>
      <c r="O91" s="28">
        <v>0</v>
      </c>
      <c r="P91" s="27">
        <f t="shared" si="137"/>
        <v>0</v>
      </c>
      <c r="Q91" s="27">
        <f t="shared" si="137"/>
        <v>0</v>
      </c>
      <c r="R91" s="28">
        <v>0</v>
      </c>
      <c r="S91" s="28">
        <v>0</v>
      </c>
      <c r="T91" s="28">
        <v>0</v>
      </c>
      <c r="U91" s="28">
        <v>0</v>
      </c>
    </row>
    <row r="92" spans="1:21" ht="90" x14ac:dyDescent="0.25">
      <c r="A92" s="25"/>
      <c r="B92" s="26" t="s">
        <v>0</v>
      </c>
      <c r="C92" s="39" t="s">
        <v>86</v>
      </c>
      <c r="D92" s="27">
        <f t="shared" si="158"/>
        <v>0</v>
      </c>
      <c r="E92" s="27">
        <f t="shared" si="158"/>
        <v>0</v>
      </c>
      <c r="F92" s="28">
        <f>F93</f>
        <v>0</v>
      </c>
      <c r="G92" s="28">
        <f t="shared" ref="G92:I92" si="159">G93</f>
        <v>0</v>
      </c>
      <c r="H92" s="28">
        <f t="shared" si="159"/>
        <v>0</v>
      </c>
      <c r="I92" s="28">
        <f t="shared" si="159"/>
        <v>0</v>
      </c>
      <c r="J92" s="27">
        <f t="shared" si="126"/>
        <v>0</v>
      </c>
      <c r="K92" s="27">
        <f t="shared" si="126"/>
        <v>0</v>
      </c>
      <c r="L92" s="28">
        <f>L93</f>
        <v>0</v>
      </c>
      <c r="M92" s="28">
        <f t="shared" ref="M92" si="160">M93</f>
        <v>0</v>
      </c>
      <c r="N92" s="28">
        <f t="shared" ref="N92" si="161">N93</f>
        <v>0</v>
      </c>
      <c r="O92" s="28">
        <f t="shared" ref="O92" si="162">O93</f>
        <v>0</v>
      </c>
      <c r="P92" s="27">
        <f t="shared" si="137"/>
        <v>150</v>
      </c>
      <c r="Q92" s="27">
        <f t="shared" si="137"/>
        <v>150</v>
      </c>
      <c r="R92" s="28">
        <f>R93</f>
        <v>150</v>
      </c>
      <c r="S92" s="28">
        <f t="shared" ref="S92" si="163">S93</f>
        <v>150</v>
      </c>
      <c r="T92" s="28">
        <f t="shared" ref="T92" si="164">T93</f>
        <v>0</v>
      </c>
      <c r="U92" s="28">
        <f t="shared" ref="U92" si="165">U93</f>
        <v>0</v>
      </c>
    </row>
    <row r="93" spans="1:21" ht="30" x14ac:dyDescent="0.25">
      <c r="A93" s="25"/>
      <c r="B93" s="26"/>
      <c r="C93" s="41" t="s">
        <v>22</v>
      </c>
      <c r="D93" s="27">
        <f t="shared" ref="D93" si="166">F93+H93</f>
        <v>0</v>
      </c>
      <c r="E93" s="27">
        <f t="shared" ref="E93" si="167">G93+I93</f>
        <v>0</v>
      </c>
      <c r="F93" s="28">
        <v>0</v>
      </c>
      <c r="G93" s="28">
        <v>0</v>
      </c>
      <c r="H93" s="28">
        <v>0</v>
      </c>
      <c r="I93" s="28">
        <v>0</v>
      </c>
      <c r="J93" s="27">
        <f t="shared" si="126"/>
        <v>0</v>
      </c>
      <c r="K93" s="27">
        <f t="shared" si="126"/>
        <v>0</v>
      </c>
      <c r="L93" s="28">
        <v>0</v>
      </c>
      <c r="M93" s="28">
        <v>0</v>
      </c>
      <c r="N93" s="28">
        <v>0</v>
      </c>
      <c r="O93" s="28">
        <v>0</v>
      </c>
      <c r="P93" s="27">
        <f t="shared" si="137"/>
        <v>150</v>
      </c>
      <c r="Q93" s="27">
        <f t="shared" si="137"/>
        <v>150</v>
      </c>
      <c r="R93" s="28">
        <v>150</v>
      </c>
      <c r="S93" s="28">
        <v>150</v>
      </c>
      <c r="T93" s="28">
        <v>0</v>
      </c>
      <c r="U93" s="28">
        <v>0</v>
      </c>
    </row>
    <row r="94" spans="1:21" ht="30" x14ac:dyDescent="0.25">
      <c r="A94" s="25"/>
      <c r="B94" s="26" t="s">
        <v>0</v>
      </c>
      <c r="C94" s="39" t="s">
        <v>43</v>
      </c>
      <c r="D94" s="27">
        <f t="shared" ref="D94:E108" si="168">F94+H94</f>
        <v>0</v>
      </c>
      <c r="E94" s="27">
        <f t="shared" si="168"/>
        <v>0</v>
      </c>
      <c r="F94" s="28">
        <v>0</v>
      </c>
      <c r="G94" s="28">
        <v>0</v>
      </c>
      <c r="H94" s="28">
        <v>0</v>
      </c>
      <c r="I94" s="28">
        <v>0</v>
      </c>
      <c r="J94" s="27">
        <f t="shared" si="126"/>
        <v>61536.2</v>
      </c>
      <c r="K94" s="27">
        <f t="shared" si="126"/>
        <v>61526.299999999996</v>
      </c>
      <c r="L94" s="28">
        <f>L95</f>
        <v>61536.2</v>
      </c>
      <c r="M94" s="28">
        <f>M95</f>
        <v>61526.299999999996</v>
      </c>
      <c r="N94" s="28">
        <f t="shared" ref="N94:U94" si="169">N95</f>
        <v>0</v>
      </c>
      <c r="O94" s="28">
        <f t="shared" si="169"/>
        <v>0</v>
      </c>
      <c r="P94" s="27">
        <f t="shared" si="137"/>
        <v>0</v>
      </c>
      <c r="Q94" s="27">
        <f t="shared" si="137"/>
        <v>0</v>
      </c>
      <c r="R94" s="28">
        <f t="shared" si="169"/>
        <v>0</v>
      </c>
      <c r="S94" s="28">
        <f t="shared" si="169"/>
        <v>0</v>
      </c>
      <c r="T94" s="28">
        <f t="shared" si="169"/>
        <v>0</v>
      </c>
      <c r="U94" s="28">
        <f t="shared" si="169"/>
        <v>0</v>
      </c>
    </row>
    <row r="95" spans="1:21" ht="31.5" customHeight="1" x14ac:dyDescent="0.25">
      <c r="A95" s="25"/>
      <c r="B95" s="26"/>
      <c r="C95" s="41" t="s">
        <v>77</v>
      </c>
      <c r="D95" s="27">
        <f t="shared" si="168"/>
        <v>0</v>
      </c>
      <c r="E95" s="27">
        <f t="shared" si="168"/>
        <v>0</v>
      </c>
      <c r="F95" s="28">
        <v>0</v>
      </c>
      <c r="G95" s="28">
        <v>0</v>
      </c>
      <c r="H95" s="28">
        <v>0</v>
      </c>
      <c r="I95" s="28">
        <v>0</v>
      </c>
      <c r="J95" s="27">
        <f t="shared" si="126"/>
        <v>61536.2</v>
      </c>
      <c r="K95" s="27">
        <f t="shared" si="126"/>
        <v>61526.299999999996</v>
      </c>
      <c r="L95" s="28">
        <f>60934.2+602</f>
        <v>61536.2</v>
      </c>
      <c r="M95" s="28">
        <f>60934.02+592.28</f>
        <v>61526.299999999996</v>
      </c>
      <c r="N95" s="28">
        <v>0</v>
      </c>
      <c r="O95" s="28">
        <v>0</v>
      </c>
      <c r="P95" s="27">
        <f t="shared" si="137"/>
        <v>0</v>
      </c>
      <c r="Q95" s="27">
        <f t="shared" si="137"/>
        <v>0</v>
      </c>
      <c r="R95" s="28">
        <v>0</v>
      </c>
      <c r="S95" s="28">
        <v>0</v>
      </c>
      <c r="T95" s="28">
        <v>0</v>
      </c>
      <c r="U95" s="28">
        <v>0</v>
      </c>
    </row>
    <row r="96" spans="1:21" ht="130.5" customHeight="1" x14ac:dyDescent="0.25">
      <c r="A96" s="25"/>
      <c r="B96" s="26"/>
      <c r="C96" s="47" t="s">
        <v>71</v>
      </c>
      <c r="D96" s="27">
        <f t="shared" si="168"/>
        <v>0</v>
      </c>
      <c r="E96" s="27">
        <f t="shared" si="168"/>
        <v>0</v>
      </c>
      <c r="F96" s="28">
        <f>F97</f>
        <v>0</v>
      </c>
      <c r="G96" s="28">
        <f t="shared" ref="G96" si="170">G97</f>
        <v>0</v>
      </c>
      <c r="H96" s="28">
        <f t="shared" ref="H96" si="171">H97</f>
        <v>0</v>
      </c>
      <c r="I96" s="28">
        <f t="shared" ref="I96" si="172">I97</f>
        <v>0</v>
      </c>
      <c r="J96" s="27">
        <f t="shared" si="126"/>
        <v>3411006</v>
      </c>
      <c r="K96" s="27">
        <f t="shared" si="126"/>
        <v>3411006</v>
      </c>
      <c r="L96" s="28">
        <f>L97</f>
        <v>3411006</v>
      </c>
      <c r="M96" s="28">
        <f t="shared" ref="M96:O96" si="173">M97</f>
        <v>3411006</v>
      </c>
      <c r="N96" s="28">
        <f t="shared" si="173"/>
        <v>0</v>
      </c>
      <c r="O96" s="28">
        <f t="shared" si="173"/>
        <v>0</v>
      </c>
      <c r="P96" s="27">
        <f t="shared" si="137"/>
        <v>0</v>
      </c>
      <c r="Q96" s="27">
        <f t="shared" si="137"/>
        <v>0</v>
      </c>
      <c r="R96" s="28">
        <f>R97</f>
        <v>0</v>
      </c>
      <c r="S96" s="28">
        <f t="shared" ref="S96" si="174">S97</f>
        <v>0</v>
      </c>
      <c r="T96" s="28">
        <f t="shared" ref="T96" si="175">T97</f>
        <v>0</v>
      </c>
      <c r="U96" s="28">
        <f t="shared" ref="U96" si="176">U97</f>
        <v>0</v>
      </c>
    </row>
    <row r="97" spans="1:21" ht="30" x14ac:dyDescent="0.25">
      <c r="A97" s="25"/>
      <c r="B97" s="26"/>
      <c r="C97" s="41" t="s">
        <v>22</v>
      </c>
      <c r="D97" s="27">
        <f t="shared" si="168"/>
        <v>0</v>
      </c>
      <c r="E97" s="27">
        <f t="shared" si="168"/>
        <v>0</v>
      </c>
      <c r="F97" s="28">
        <v>0</v>
      </c>
      <c r="G97" s="28">
        <v>0</v>
      </c>
      <c r="H97" s="28">
        <v>0</v>
      </c>
      <c r="I97" s="28">
        <v>0</v>
      </c>
      <c r="J97" s="27">
        <f t="shared" si="126"/>
        <v>3411006</v>
      </c>
      <c r="K97" s="27">
        <f t="shared" si="126"/>
        <v>3411006</v>
      </c>
      <c r="L97" s="28">
        <v>3411006</v>
      </c>
      <c r="M97" s="28">
        <v>3411006</v>
      </c>
      <c r="N97" s="28">
        <v>0</v>
      </c>
      <c r="O97" s="28">
        <v>0</v>
      </c>
      <c r="P97" s="27">
        <f t="shared" si="137"/>
        <v>0</v>
      </c>
      <c r="Q97" s="27">
        <f t="shared" si="137"/>
        <v>0</v>
      </c>
      <c r="R97" s="28">
        <v>0</v>
      </c>
      <c r="S97" s="28">
        <v>0</v>
      </c>
      <c r="T97" s="28">
        <v>0</v>
      </c>
      <c r="U97" s="28">
        <v>0</v>
      </c>
    </row>
    <row r="98" spans="1:21" ht="129.75" customHeight="1" x14ac:dyDescent="0.25">
      <c r="A98" s="25"/>
      <c r="B98" s="26" t="s">
        <v>0</v>
      </c>
      <c r="C98" s="39" t="s">
        <v>89</v>
      </c>
      <c r="D98" s="27">
        <f t="shared" si="168"/>
        <v>0</v>
      </c>
      <c r="E98" s="27">
        <f t="shared" si="168"/>
        <v>0</v>
      </c>
      <c r="F98" s="28">
        <v>0</v>
      </c>
      <c r="G98" s="28">
        <v>0</v>
      </c>
      <c r="H98" s="28">
        <v>0</v>
      </c>
      <c r="I98" s="28">
        <v>0</v>
      </c>
      <c r="J98" s="27">
        <f t="shared" si="126"/>
        <v>1720.87</v>
      </c>
      <c r="K98" s="27">
        <f t="shared" si="126"/>
        <v>1720.87</v>
      </c>
      <c r="L98" s="28">
        <f>L99</f>
        <v>1720.87</v>
      </c>
      <c r="M98" s="28">
        <f t="shared" ref="M98:U98" si="177">M99</f>
        <v>1720.87</v>
      </c>
      <c r="N98" s="28">
        <f t="shared" si="177"/>
        <v>0</v>
      </c>
      <c r="O98" s="28">
        <f t="shared" si="177"/>
        <v>0</v>
      </c>
      <c r="P98" s="27">
        <f t="shared" si="137"/>
        <v>0</v>
      </c>
      <c r="Q98" s="27">
        <f t="shared" si="137"/>
        <v>0</v>
      </c>
      <c r="R98" s="28">
        <f t="shared" si="177"/>
        <v>0</v>
      </c>
      <c r="S98" s="28">
        <f t="shared" si="177"/>
        <v>0</v>
      </c>
      <c r="T98" s="28">
        <f t="shared" si="177"/>
        <v>0</v>
      </c>
      <c r="U98" s="28">
        <f t="shared" si="177"/>
        <v>0</v>
      </c>
    </row>
    <row r="99" spans="1:21" ht="30" x14ac:dyDescent="0.25">
      <c r="A99" s="25"/>
      <c r="B99" s="26"/>
      <c r="C99" s="41" t="s">
        <v>22</v>
      </c>
      <c r="D99" s="27">
        <f t="shared" si="168"/>
        <v>0</v>
      </c>
      <c r="E99" s="27">
        <f t="shared" si="168"/>
        <v>0</v>
      </c>
      <c r="F99" s="28">
        <v>0</v>
      </c>
      <c r="G99" s="28">
        <v>0</v>
      </c>
      <c r="H99" s="28">
        <v>0</v>
      </c>
      <c r="I99" s="28">
        <v>0</v>
      </c>
      <c r="J99" s="27">
        <f t="shared" si="126"/>
        <v>1720.87</v>
      </c>
      <c r="K99" s="27">
        <f t="shared" si="126"/>
        <v>1720.87</v>
      </c>
      <c r="L99" s="28">
        <v>1720.87</v>
      </c>
      <c r="M99" s="28">
        <v>1720.87</v>
      </c>
      <c r="N99" s="28">
        <v>0</v>
      </c>
      <c r="O99" s="28">
        <v>0</v>
      </c>
      <c r="P99" s="27">
        <f t="shared" si="137"/>
        <v>0</v>
      </c>
      <c r="Q99" s="27">
        <f t="shared" si="137"/>
        <v>0</v>
      </c>
      <c r="R99" s="28">
        <v>0</v>
      </c>
      <c r="S99" s="28">
        <v>0</v>
      </c>
      <c r="T99" s="28">
        <v>0</v>
      </c>
      <c r="U99" s="28">
        <v>0</v>
      </c>
    </row>
    <row r="100" spans="1:21" ht="105" x14ac:dyDescent="0.25">
      <c r="A100" s="25"/>
      <c r="B100" s="26" t="s">
        <v>0</v>
      </c>
      <c r="C100" s="39" t="s">
        <v>44</v>
      </c>
      <c r="D100" s="27">
        <f t="shared" si="168"/>
        <v>0</v>
      </c>
      <c r="E100" s="27">
        <f t="shared" si="168"/>
        <v>0</v>
      </c>
      <c r="F100" s="28">
        <f>F101</f>
        <v>0</v>
      </c>
      <c r="G100" s="28">
        <f t="shared" ref="G100:I100" si="178">G101</f>
        <v>0</v>
      </c>
      <c r="H100" s="28">
        <f t="shared" si="178"/>
        <v>0</v>
      </c>
      <c r="I100" s="28">
        <f t="shared" si="178"/>
        <v>0</v>
      </c>
      <c r="J100" s="27">
        <f t="shared" si="126"/>
        <v>225236.4</v>
      </c>
      <c r="K100" s="27">
        <f t="shared" si="126"/>
        <v>225114.82</v>
      </c>
      <c r="L100" s="28">
        <f>L101</f>
        <v>225236.4</v>
      </c>
      <c r="M100" s="28">
        <f t="shared" ref="M100:U100" si="179">M101</f>
        <v>225114.82</v>
      </c>
      <c r="N100" s="28">
        <f t="shared" si="179"/>
        <v>0</v>
      </c>
      <c r="O100" s="28">
        <f t="shared" si="179"/>
        <v>0</v>
      </c>
      <c r="P100" s="27">
        <f t="shared" si="137"/>
        <v>0</v>
      </c>
      <c r="Q100" s="27">
        <f t="shared" si="137"/>
        <v>0</v>
      </c>
      <c r="R100" s="28">
        <f t="shared" si="179"/>
        <v>0</v>
      </c>
      <c r="S100" s="28">
        <f t="shared" si="179"/>
        <v>0</v>
      </c>
      <c r="T100" s="28">
        <f t="shared" si="179"/>
        <v>0</v>
      </c>
      <c r="U100" s="28">
        <f t="shared" si="179"/>
        <v>0</v>
      </c>
    </row>
    <row r="101" spans="1:21" ht="30" x14ac:dyDescent="0.25">
      <c r="A101" s="25"/>
      <c r="B101" s="26"/>
      <c r="C101" s="41" t="s">
        <v>22</v>
      </c>
      <c r="D101" s="27">
        <f t="shared" si="168"/>
        <v>0</v>
      </c>
      <c r="E101" s="27">
        <f t="shared" si="168"/>
        <v>0</v>
      </c>
      <c r="F101" s="28">
        <v>0</v>
      </c>
      <c r="G101" s="28">
        <v>0</v>
      </c>
      <c r="H101" s="28">
        <v>0</v>
      </c>
      <c r="I101" s="28">
        <v>0</v>
      </c>
      <c r="J101" s="27">
        <f t="shared" si="126"/>
        <v>225236.4</v>
      </c>
      <c r="K101" s="27">
        <f t="shared" si="126"/>
        <v>225114.82</v>
      </c>
      <c r="L101" s="28">
        <v>225236.4</v>
      </c>
      <c r="M101" s="28">
        <v>225114.82</v>
      </c>
      <c r="N101" s="28">
        <v>0</v>
      </c>
      <c r="O101" s="28">
        <v>0</v>
      </c>
      <c r="P101" s="27">
        <f t="shared" si="137"/>
        <v>0</v>
      </c>
      <c r="Q101" s="27">
        <f t="shared" si="137"/>
        <v>0</v>
      </c>
      <c r="R101" s="28">
        <v>0</v>
      </c>
      <c r="S101" s="28">
        <v>0</v>
      </c>
      <c r="T101" s="28">
        <v>0</v>
      </c>
      <c r="U101" s="28">
        <v>0</v>
      </c>
    </row>
    <row r="102" spans="1:21" ht="45" x14ac:dyDescent="0.25">
      <c r="A102" s="25"/>
      <c r="B102" s="26" t="s">
        <v>0</v>
      </c>
      <c r="C102" s="39" t="s">
        <v>88</v>
      </c>
      <c r="D102" s="27">
        <f t="shared" si="168"/>
        <v>0</v>
      </c>
      <c r="E102" s="27">
        <f t="shared" si="168"/>
        <v>0</v>
      </c>
      <c r="F102" s="28">
        <f>F103</f>
        <v>0</v>
      </c>
      <c r="G102" s="28">
        <f t="shared" ref="G102:I102" si="180">G103</f>
        <v>0</v>
      </c>
      <c r="H102" s="28">
        <f t="shared" si="180"/>
        <v>0</v>
      </c>
      <c r="I102" s="28">
        <f t="shared" si="180"/>
        <v>0</v>
      </c>
      <c r="J102" s="27">
        <f t="shared" si="126"/>
        <v>0</v>
      </c>
      <c r="K102" s="27">
        <f t="shared" si="126"/>
        <v>0</v>
      </c>
      <c r="L102" s="28">
        <f>L103</f>
        <v>0</v>
      </c>
      <c r="M102" s="28">
        <f t="shared" ref="M102:O102" si="181">M103</f>
        <v>0</v>
      </c>
      <c r="N102" s="28">
        <f t="shared" si="181"/>
        <v>0</v>
      </c>
      <c r="O102" s="28">
        <f t="shared" si="181"/>
        <v>0</v>
      </c>
      <c r="P102" s="27">
        <f t="shared" si="137"/>
        <v>19916.25</v>
      </c>
      <c r="Q102" s="27">
        <f t="shared" si="137"/>
        <v>19916.25</v>
      </c>
      <c r="R102" s="28">
        <f>R103</f>
        <v>19916.25</v>
      </c>
      <c r="S102" s="28">
        <f t="shared" ref="S102:U102" si="182">S103</f>
        <v>19916.25</v>
      </c>
      <c r="T102" s="28">
        <f t="shared" si="182"/>
        <v>0</v>
      </c>
      <c r="U102" s="28">
        <f t="shared" si="182"/>
        <v>0</v>
      </c>
    </row>
    <row r="103" spans="1:21" ht="30" x14ac:dyDescent="0.25">
      <c r="A103" s="25"/>
      <c r="B103" s="26"/>
      <c r="C103" s="41" t="s">
        <v>22</v>
      </c>
      <c r="D103" s="27">
        <f t="shared" si="168"/>
        <v>0</v>
      </c>
      <c r="E103" s="27">
        <f t="shared" si="168"/>
        <v>0</v>
      </c>
      <c r="F103" s="28">
        <v>0</v>
      </c>
      <c r="G103" s="28">
        <v>0</v>
      </c>
      <c r="H103" s="28">
        <v>0</v>
      </c>
      <c r="I103" s="28">
        <v>0</v>
      </c>
      <c r="J103" s="27">
        <f t="shared" si="126"/>
        <v>0</v>
      </c>
      <c r="K103" s="27">
        <f t="shared" si="126"/>
        <v>0</v>
      </c>
      <c r="L103" s="28">
        <v>0</v>
      </c>
      <c r="M103" s="28">
        <v>0</v>
      </c>
      <c r="N103" s="28">
        <v>0</v>
      </c>
      <c r="O103" s="28">
        <v>0</v>
      </c>
      <c r="P103" s="27">
        <f t="shared" si="137"/>
        <v>19916.25</v>
      </c>
      <c r="Q103" s="27">
        <f t="shared" si="137"/>
        <v>19916.25</v>
      </c>
      <c r="R103" s="28">
        <v>19916.25</v>
      </c>
      <c r="S103" s="28">
        <v>19916.25</v>
      </c>
      <c r="T103" s="28">
        <v>0</v>
      </c>
      <c r="U103" s="28">
        <v>0</v>
      </c>
    </row>
    <row r="104" spans="1:21" ht="30" x14ac:dyDescent="0.25">
      <c r="A104" s="25"/>
      <c r="B104" s="26" t="s">
        <v>0</v>
      </c>
      <c r="C104" s="39" t="s">
        <v>45</v>
      </c>
      <c r="D104" s="27">
        <f t="shared" si="168"/>
        <v>0</v>
      </c>
      <c r="E104" s="27">
        <f t="shared" si="168"/>
        <v>0</v>
      </c>
      <c r="F104" s="28">
        <f>F105+F106</f>
        <v>0</v>
      </c>
      <c r="G104" s="28">
        <f t="shared" ref="G104:I104" si="183">G105+G106</f>
        <v>0</v>
      </c>
      <c r="H104" s="28">
        <f t="shared" si="183"/>
        <v>0</v>
      </c>
      <c r="I104" s="28">
        <f t="shared" si="183"/>
        <v>0</v>
      </c>
      <c r="J104" s="27">
        <f t="shared" si="126"/>
        <v>0</v>
      </c>
      <c r="K104" s="27">
        <f t="shared" si="126"/>
        <v>0</v>
      </c>
      <c r="L104" s="28">
        <f>L105+L106</f>
        <v>0</v>
      </c>
      <c r="M104" s="28">
        <f t="shared" ref="M104:O104" si="184">M105+M106</f>
        <v>0</v>
      </c>
      <c r="N104" s="28">
        <f t="shared" si="184"/>
        <v>0</v>
      </c>
      <c r="O104" s="28">
        <f t="shared" si="184"/>
        <v>0</v>
      </c>
      <c r="P104" s="27">
        <f t="shared" si="137"/>
        <v>220</v>
      </c>
      <c r="Q104" s="27">
        <f t="shared" si="137"/>
        <v>220</v>
      </c>
      <c r="R104" s="28">
        <f>R105+R106</f>
        <v>220</v>
      </c>
      <c r="S104" s="28">
        <f t="shared" ref="S104:U104" si="185">S105+S106</f>
        <v>220</v>
      </c>
      <c r="T104" s="28">
        <f t="shared" si="185"/>
        <v>0</v>
      </c>
      <c r="U104" s="28">
        <f t="shared" si="185"/>
        <v>0</v>
      </c>
    </row>
    <row r="105" spans="1:21" ht="15" x14ac:dyDescent="0.25">
      <c r="A105" s="25"/>
      <c r="B105" s="26"/>
      <c r="C105" s="41" t="s">
        <v>21</v>
      </c>
      <c r="D105" s="27">
        <f t="shared" si="168"/>
        <v>0</v>
      </c>
      <c r="E105" s="27">
        <f t="shared" si="168"/>
        <v>0</v>
      </c>
      <c r="F105" s="28">
        <v>0</v>
      </c>
      <c r="G105" s="28">
        <v>0</v>
      </c>
      <c r="H105" s="28">
        <v>0</v>
      </c>
      <c r="I105" s="28">
        <v>0</v>
      </c>
      <c r="J105" s="27">
        <f t="shared" si="126"/>
        <v>0</v>
      </c>
      <c r="K105" s="27">
        <f t="shared" si="126"/>
        <v>0</v>
      </c>
      <c r="L105" s="28">
        <v>0</v>
      </c>
      <c r="M105" s="28">
        <v>0</v>
      </c>
      <c r="N105" s="28">
        <v>0</v>
      </c>
      <c r="O105" s="28">
        <v>0</v>
      </c>
      <c r="P105" s="27">
        <f t="shared" si="137"/>
        <v>211.32</v>
      </c>
      <c r="Q105" s="27">
        <f>S105+U105</f>
        <v>211.32</v>
      </c>
      <c r="R105" s="28">
        <v>211.32</v>
      </c>
      <c r="S105" s="28">
        <v>211.32</v>
      </c>
      <c r="T105" s="28">
        <v>0</v>
      </c>
      <c r="U105" s="28">
        <v>0</v>
      </c>
    </row>
    <row r="106" spans="1:21" ht="30" x14ac:dyDescent="0.25">
      <c r="A106" s="25"/>
      <c r="B106" s="26"/>
      <c r="C106" s="41" t="s">
        <v>22</v>
      </c>
      <c r="D106" s="27">
        <f t="shared" si="168"/>
        <v>0</v>
      </c>
      <c r="E106" s="27">
        <f t="shared" si="168"/>
        <v>0</v>
      </c>
      <c r="F106" s="28">
        <v>0</v>
      </c>
      <c r="G106" s="28">
        <v>0</v>
      </c>
      <c r="H106" s="28">
        <v>0</v>
      </c>
      <c r="I106" s="28">
        <v>0</v>
      </c>
      <c r="J106" s="27">
        <f t="shared" si="126"/>
        <v>0</v>
      </c>
      <c r="K106" s="27">
        <f t="shared" si="126"/>
        <v>0</v>
      </c>
      <c r="L106" s="28">
        <v>0</v>
      </c>
      <c r="M106" s="28">
        <v>0</v>
      </c>
      <c r="N106" s="28">
        <v>0</v>
      </c>
      <c r="O106" s="28">
        <v>0</v>
      </c>
      <c r="P106" s="27">
        <f t="shared" si="137"/>
        <v>8.68</v>
      </c>
      <c r="Q106" s="27">
        <f>S106+U106</f>
        <v>8.68</v>
      </c>
      <c r="R106" s="28">
        <v>8.68</v>
      </c>
      <c r="S106" s="28">
        <v>8.68</v>
      </c>
      <c r="T106" s="28">
        <v>0</v>
      </c>
      <c r="U106" s="28">
        <v>0</v>
      </c>
    </row>
    <row r="107" spans="1:21" ht="60" x14ac:dyDescent="0.25">
      <c r="A107" s="25"/>
      <c r="B107" s="26" t="s">
        <v>0</v>
      </c>
      <c r="C107" s="39" t="s">
        <v>40</v>
      </c>
      <c r="D107" s="27">
        <f t="shared" si="168"/>
        <v>0</v>
      </c>
      <c r="E107" s="27">
        <f t="shared" si="168"/>
        <v>0</v>
      </c>
      <c r="F107" s="28">
        <f>F108</f>
        <v>0</v>
      </c>
      <c r="G107" s="28">
        <f t="shared" ref="G107:I107" si="186">G108</f>
        <v>0</v>
      </c>
      <c r="H107" s="28">
        <f t="shared" si="186"/>
        <v>0</v>
      </c>
      <c r="I107" s="28">
        <f t="shared" si="186"/>
        <v>0</v>
      </c>
      <c r="J107" s="27">
        <f t="shared" si="126"/>
        <v>0</v>
      </c>
      <c r="K107" s="27">
        <f t="shared" si="126"/>
        <v>0</v>
      </c>
      <c r="L107" s="28">
        <f>L108</f>
        <v>0</v>
      </c>
      <c r="M107" s="28">
        <f t="shared" ref="M107:O107" si="187">M108</f>
        <v>0</v>
      </c>
      <c r="N107" s="28">
        <f t="shared" si="187"/>
        <v>0</v>
      </c>
      <c r="O107" s="28">
        <f t="shared" si="187"/>
        <v>0</v>
      </c>
      <c r="P107" s="27">
        <f t="shared" si="137"/>
        <v>300</v>
      </c>
      <c r="Q107" s="27">
        <f t="shared" si="137"/>
        <v>300</v>
      </c>
      <c r="R107" s="28">
        <f>R108</f>
        <v>300</v>
      </c>
      <c r="S107" s="28">
        <f t="shared" ref="S107:U107" si="188">S108</f>
        <v>300</v>
      </c>
      <c r="T107" s="28">
        <f t="shared" si="188"/>
        <v>0</v>
      </c>
      <c r="U107" s="28">
        <f t="shared" si="188"/>
        <v>0</v>
      </c>
    </row>
    <row r="108" spans="1:21" ht="30" x14ac:dyDescent="0.25">
      <c r="A108" s="25"/>
      <c r="B108" s="26"/>
      <c r="C108" s="41" t="s">
        <v>22</v>
      </c>
      <c r="D108" s="27">
        <f t="shared" si="168"/>
        <v>0</v>
      </c>
      <c r="E108" s="27">
        <f t="shared" si="168"/>
        <v>0</v>
      </c>
      <c r="F108" s="28">
        <v>0</v>
      </c>
      <c r="G108" s="28">
        <v>0</v>
      </c>
      <c r="H108" s="28">
        <v>0</v>
      </c>
      <c r="I108" s="28">
        <v>0</v>
      </c>
      <c r="J108" s="27">
        <f t="shared" si="126"/>
        <v>0</v>
      </c>
      <c r="K108" s="27">
        <f t="shared" si="126"/>
        <v>0</v>
      </c>
      <c r="L108" s="28">
        <v>0</v>
      </c>
      <c r="M108" s="28">
        <v>0</v>
      </c>
      <c r="N108" s="28">
        <v>0</v>
      </c>
      <c r="O108" s="28">
        <v>0</v>
      </c>
      <c r="P108" s="27">
        <f t="shared" si="137"/>
        <v>300</v>
      </c>
      <c r="Q108" s="27">
        <f t="shared" si="137"/>
        <v>300</v>
      </c>
      <c r="R108" s="28">
        <v>300</v>
      </c>
      <c r="S108" s="28">
        <v>300</v>
      </c>
      <c r="T108" s="28">
        <v>0</v>
      </c>
      <c r="U108" s="28">
        <v>0</v>
      </c>
    </row>
    <row r="109" spans="1:21" ht="45" x14ac:dyDescent="0.25">
      <c r="A109" s="25"/>
      <c r="B109" s="26" t="s">
        <v>0</v>
      </c>
      <c r="C109" s="39" t="s">
        <v>46</v>
      </c>
      <c r="D109" s="27">
        <f t="shared" ref="D109:E161" si="189">F109+H109</f>
        <v>10605.3</v>
      </c>
      <c r="E109" s="27">
        <f t="shared" si="189"/>
        <v>10605.27</v>
      </c>
      <c r="F109" s="28">
        <f>F110</f>
        <v>10605.3</v>
      </c>
      <c r="G109" s="28">
        <f t="shared" ref="G109:U109" si="190">G110</f>
        <v>10605.27</v>
      </c>
      <c r="H109" s="28">
        <f t="shared" si="190"/>
        <v>0</v>
      </c>
      <c r="I109" s="28">
        <f t="shared" si="190"/>
        <v>0</v>
      </c>
      <c r="J109" s="27">
        <f t="shared" si="126"/>
        <v>0</v>
      </c>
      <c r="K109" s="27">
        <f t="shared" si="126"/>
        <v>0</v>
      </c>
      <c r="L109" s="28">
        <f t="shared" si="190"/>
        <v>0</v>
      </c>
      <c r="M109" s="28">
        <f t="shared" si="190"/>
        <v>0</v>
      </c>
      <c r="N109" s="28">
        <f t="shared" si="190"/>
        <v>0</v>
      </c>
      <c r="O109" s="28">
        <f t="shared" si="190"/>
        <v>0</v>
      </c>
      <c r="P109" s="27">
        <f t="shared" si="137"/>
        <v>0</v>
      </c>
      <c r="Q109" s="27">
        <f t="shared" si="137"/>
        <v>0</v>
      </c>
      <c r="R109" s="28">
        <f t="shared" si="190"/>
        <v>0</v>
      </c>
      <c r="S109" s="28">
        <f t="shared" si="190"/>
        <v>0</v>
      </c>
      <c r="T109" s="28">
        <f t="shared" si="190"/>
        <v>0</v>
      </c>
      <c r="U109" s="28">
        <f t="shared" si="190"/>
        <v>0</v>
      </c>
    </row>
    <row r="110" spans="1:21" ht="15" x14ac:dyDescent="0.25">
      <c r="A110" s="25"/>
      <c r="B110" s="26"/>
      <c r="C110" s="41" t="s">
        <v>21</v>
      </c>
      <c r="D110" s="27">
        <f t="shared" si="189"/>
        <v>10605.3</v>
      </c>
      <c r="E110" s="27">
        <f t="shared" si="189"/>
        <v>10605.27</v>
      </c>
      <c r="F110" s="28">
        <v>10605.3</v>
      </c>
      <c r="G110" s="28">
        <v>10605.27</v>
      </c>
      <c r="H110" s="28">
        <v>0</v>
      </c>
      <c r="I110" s="28">
        <v>0</v>
      </c>
      <c r="J110" s="27">
        <f t="shared" si="126"/>
        <v>0</v>
      </c>
      <c r="K110" s="27">
        <f t="shared" si="126"/>
        <v>0</v>
      </c>
      <c r="L110" s="28">
        <v>0</v>
      </c>
      <c r="M110" s="28">
        <v>0</v>
      </c>
      <c r="N110" s="28">
        <v>0</v>
      </c>
      <c r="O110" s="28">
        <v>0</v>
      </c>
      <c r="P110" s="27">
        <f t="shared" si="137"/>
        <v>0</v>
      </c>
      <c r="Q110" s="27">
        <f t="shared" si="137"/>
        <v>0</v>
      </c>
      <c r="R110" s="28">
        <v>0</v>
      </c>
      <c r="S110" s="28">
        <v>0</v>
      </c>
      <c r="T110" s="28">
        <v>0</v>
      </c>
      <c r="U110" s="28">
        <v>0</v>
      </c>
    </row>
    <row r="111" spans="1:21" ht="97.5" customHeight="1" x14ac:dyDescent="0.25">
      <c r="A111" s="25"/>
      <c r="B111" s="26" t="s">
        <v>0</v>
      </c>
      <c r="C111" s="39" t="s">
        <v>87</v>
      </c>
      <c r="D111" s="27">
        <f t="shared" si="189"/>
        <v>29336.1</v>
      </c>
      <c r="E111" s="27">
        <f t="shared" si="189"/>
        <v>29130.47</v>
      </c>
      <c r="F111" s="28">
        <f>SUM(F112:F113)</f>
        <v>29336.1</v>
      </c>
      <c r="G111" s="28">
        <f>SUM(G112:G113)</f>
        <v>29130.47</v>
      </c>
      <c r="H111" s="28">
        <f>SUM(H112:H113)</f>
        <v>0</v>
      </c>
      <c r="I111" s="28">
        <f>SUM(I112:I113)</f>
        <v>0</v>
      </c>
      <c r="J111" s="27">
        <f t="shared" si="126"/>
        <v>0</v>
      </c>
      <c r="K111" s="27">
        <f t="shared" si="126"/>
        <v>0</v>
      </c>
      <c r="L111" s="28">
        <f>SUM(L112:L113)</f>
        <v>0</v>
      </c>
      <c r="M111" s="28">
        <f>SUM(M112:M113)</f>
        <v>0</v>
      </c>
      <c r="N111" s="28">
        <f>SUM(N112:N113)</f>
        <v>0</v>
      </c>
      <c r="O111" s="28">
        <f>SUM(O112:O113)</f>
        <v>0</v>
      </c>
      <c r="P111" s="27">
        <f t="shared" si="137"/>
        <v>0</v>
      </c>
      <c r="Q111" s="27">
        <f t="shared" si="137"/>
        <v>0</v>
      </c>
      <c r="R111" s="28">
        <f>SUM(R112:R113)</f>
        <v>0</v>
      </c>
      <c r="S111" s="28">
        <f>SUM(S112:S113)</f>
        <v>0</v>
      </c>
      <c r="T111" s="28">
        <f>SUM(T112:T113)</f>
        <v>0</v>
      </c>
      <c r="U111" s="28">
        <f>SUM(U112:U113)</f>
        <v>0</v>
      </c>
    </row>
    <row r="112" spans="1:21" ht="30" x14ac:dyDescent="0.25">
      <c r="A112" s="25"/>
      <c r="B112" s="26"/>
      <c r="C112" s="41" t="s">
        <v>22</v>
      </c>
      <c r="D112" s="27">
        <f t="shared" si="189"/>
        <v>24457.8</v>
      </c>
      <c r="E112" s="27">
        <f t="shared" si="189"/>
        <v>24292.43</v>
      </c>
      <c r="F112" s="28">
        <v>24457.8</v>
      </c>
      <c r="G112" s="28">
        <v>24292.43</v>
      </c>
      <c r="H112" s="28">
        <v>0</v>
      </c>
      <c r="I112" s="28">
        <v>0</v>
      </c>
      <c r="J112" s="27">
        <f t="shared" si="126"/>
        <v>0</v>
      </c>
      <c r="K112" s="27">
        <f t="shared" si="126"/>
        <v>0</v>
      </c>
      <c r="L112" s="28">
        <v>0</v>
      </c>
      <c r="M112" s="28">
        <v>0</v>
      </c>
      <c r="N112" s="28">
        <v>0</v>
      </c>
      <c r="O112" s="28">
        <v>0</v>
      </c>
      <c r="P112" s="27">
        <f t="shared" si="137"/>
        <v>0</v>
      </c>
      <c r="Q112" s="27">
        <f t="shared" si="137"/>
        <v>0</v>
      </c>
      <c r="R112" s="28">
        <v>0</v>
      </c>
      <c r="S112" s="28">
        <v>0</v>
      </c>
      <c r="T112" s="28">
        <v>0</v>
      </c>
      <c r="U112" s="28">
        <v>0</v>
      </c>
    </row>
    <row r="113" spans="1:21" ht="30" x14ac:dyDescent="0.25">
      <c r="A113" s="25"/>
      <c r="B113" s="26"/>
      <c r="C113" s="41" t="s">
        <v>77</v>
      </c>
      <c r="D113" s="27">
        <f t="shared" si="189"/>
        <v>4878.2999999999993</v>
      </c>
      <c r="E113" s="27">
        <f t="shared" si="189"/>
        <v>4838.04</v>
      </c>
      <c r="F113" s="28">
        <f>1397.31+3480.99</f>
        <v>4878.2999999999993</v>
      </c>
      <c r="G113" s="28">
        <f>1381.65+3456.39</f>
        <v>4838.04</v>
      </c>
      <c r="H113" s="28">
        <v>0</v>
      </c>
      <c r="I113" s="28">
        <v>0</v>
      </c>
      <c r="J113" s="27">
        <f t="shared" si="126"/>
        <v>0</v>
      </c>
      <c r="K113" s="27">
        <f t="shared" si="126"/>
        <v>0</v>
      </c>
      <c r="L113" s="28">
        <v>0</v>
      </c>
      <c r="M113" s="28">
        <v>0</v>
      </c>
      <c r="N113" s="28">
        <v>0</v>
      </c>
      <c r="O113" s="28">
        <v>0</v>
      </c>
      <c r="P113" s="27">
        <f t="shared" si="137"/>
        <v>0</v>
      </c>
      <c r="Q113" s="27">
        <f t="shared" si="137"/>
        <v>0</v>
      </c>
      <c r="R113" s="28">
        <v>0</v>
      </c>
      <c r="S113" s="28">
        <v>0</v>
      </c>
      <c r="T113" s="28">
        <v>0</v>
      </c>
      <c r="U113" s="28">
        <v>0</v>
      </c>
    </row>
    <row r="114" spans="1:21" ht="79.5" customHeight="1" x14ac:dyDescent="0.25">
      <c r="A114" s="25"/>
      <c r="B114" s="26" t="s">
        <v>0</v>
      </c>
      <c r="C114" s="42" t="s">
        <v>42</v>
      </c>
      <c r="D114" s="27">
        <f t="shared" si="189"/>
        <v>0</v>
      </c>
      <c r="E114" s="27">
        <f t="shared" si="189"/>
        <v>0</v>
      </c>
      <c r="F114" s="28">
        <f>F115+F116</f>
        <v>0</v>
      </c>
      <c r="G114" s="28">
        <f t="shared" ref="G114:I114" si="191">G115+G116</f>
        <v>0</v>
      </c>
      <c r="H114" s="28">
        <f t="shared" si="191"/>
        <v>0</v>
      </c>
      <c r="I114" s="28">
        <f t="shared" si="191"/>
        <v>0</v>
      </c>
      <c r="J114" s="27">
        <f t="shared" si="126"/>
        <v>9977</v>
      </c>
      <c r="K114" s="27">
        <f t="shared" si="126"/>
        <v>9977</v>
      </c>
      <c r="L114" s="28">
        <f>L115+L116</f>
        <v>9977</v>
      </c>
      <c r="M114" s="28">
        <f t="shared" ref="M114:O114" si="192">M115+M116</f>
        <v>9977</v>
      </c>
      <c r="N114" s="28">
        <f t="shared" si="192"/>
        <v>0</v>
      </c>
      <c r="O114" s="28">
        <f t="shared" si="192"/>
        <v>0</v>
      </c>
      <c r="P114" s="27">
        <f t="shared" si="137"/>
        <v>0</v>
      </c>
      <c r="Q114" s="27">
        <f t="shared" si="137"/>
        <v>0</v>
      </c>
      <c r="R114" s="28">
        <f>R115+R116</f>
        <v>0</v>
      </c>
      <c r="S114" s="28">
        <f t="shared" ref="S114:U114" si="193">S115+S116</f>
        <v>0</v>
      </c>
      <c r="T114" s="28">
        <f t="shared" si="193"/>
        <v>0</v>
      </c>
      <c r="U114" s="28">
        <f t="shared" si="193"/>
        <v>0</v>
      </c>
    </row>
    <row r="115" spans="1:21" ht="15" x14ac:dyDescent="0.25">
      <c r="A115" s="25"/>
      <c r="B115" s="26"/>
      <c r="C115" s="41" t="s">
        <v>21</v>
      </c>
      <c r="D115" s="27">
        <f t="shared" si="189"/>
        <v>0</v>
      </c>
      <c r="E115" s="27">
        <f t="shared" si="189"/>
        <v>0</v>
      </c>
      <c r="F115" s="28">
        <v>0</v>
      </c>
      <c r="G115" s="28">
        <v>0</v>
      </c>
      <c r="H115" s="28">
        <v>0</v>
      </c>
      <c r="I115" s="28">
        <v>0</v>
      </c>
      <c r="J115" s="27">
        <f t="shared" si="126"/>
        <v>157.30000000000001</v>
      </c>
      <c r="K115" s="27">
        <f t="shared" si="126"/>
        <v>157.30000000000001</v>
      </c>
      <c r="L115" s="28">
        <v>157.30000000000001</v>
      </c>
      <c r="M115" s="28">
        <v>157.30000000000001</v>
      </c>
      <c r="N115" s="28">
        <v>0</v>
      </c>
      <c r="O115" s="28">
        <v>0</v>
      </c>
      <c r="P115" s="27">
        <f t="shared" si="137"/>
        <v>0</v>
      </c>
      <c r="Q115" s="27">
        <f t="shared" si="137"/>
        <v>0</v>
      </c>
      <c r="R115" s="28">
        <v>0</v>
      </c>
      <c r="S115" s="28">
        <v>0</v>
      </c>
      <c r="T115" s="28">
        <v>0</v>
      </c>
      <c r="U115" s="28">
        <v>0</v>
      </c>
    </row>
    <row r="116" spans="1:21" ht="30" x14ac:dyDescent="0.25">
      <c r="A116" s="25"/>
      <c r="B116" s="26"/>
      <c r="C116" s="41" t="s">
        <v>22</v>
      </c>
      <c r="D116" s="27">
        <f t="shared" si="189"/>
        <v>0</v>
      </c>
      <c r="E116" s="27">
        <f t="shared" si="189"/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f t="shared" si="126"/>
        <v>9819.7000000000007</v>
      </c>
      <c r="K116" s="27">
        <f t="shared" si="126"/>
        <v>9819.7000000000007</v>
      </c>
      <c r="L116" s="27">
        <v>9819.7000000000007</v>
      </c>
      <c r="M116" s="27">
        <v>9819.7000000000007</v>
      </c>
      <c r="N116" s="27">
        <v>0</v>
      </c>
      <c r="O116" s="27">
        <v>0</v>
      </c>
      <c r="P116" s="27">
        <f t="shared" si="137"/>
        <v>0</v>
      </c>
      <c r="Q116" s="27">
        <f t="shared" si="137"/>
        <v>0</v>
      </c>
      <c r="R116" s="27">
        <v>0</v>
      </c>
      <c r="S116" s="27">
        <v>0</v>
      </c>
      <c r="T116" s="27">
        <v>0</v>
      </c>
      <c r="U116" s="28">
        <v>0</v>
      </c>
    </row>
    <row r="117" spans="1:21" ht="44.25" customHeight="1" x14ac:dyDescent="0.25">
      <c r="A117" s="25"/>
      <c r="B117" s="26"/>
      <c r="C117" s="44" t="s">
        <v>88</v>
      </c>
      <c r="D117" s="27">
        <f t="shared" si="189"/>
        <v>0</v>
      </c>
      <c r="E117" s="27">
        <f t="shared" si="189"/>
        <v>0</v>
      </c>
      <c r="F117" s="27">
        <f>F118+F119</f>
        <v>0</v>
      </c>
      <c r="G117" s="27">
        <f t="shared" ref="G117:I117" si="194">G118+G119</f>
        <v>0</v>
      </c>
      <c r="H117" s="27">
        <f t="shared" si="194"/>
        <v>0</v>
      </c>
      <c r="I117" s="27">
        <f t="shared" si="194"/>
        <v>0</v>
      </c>
      <c r="J117" s="27">
        <f t="shared" si="126"/>
        <v>0</v>
      </c>
      <c r="K117" s="27">
        <f t="shared" si="126"/>
        <v>0</v>
      </c>
      <c r="L117" s="27">
        <f>L118+L119</f>
        <v>0</v>
      </c>
      <c r="M117" s="27">
        <f t="shared" ref="M117:O117" si="195">M118+M119</f>
        <v>0</v>
      </c>
      <c r="N117" s="27">
        <f t="shared" si="195"/>
        <v>0</v>
      </c>
      <c r="O117" s="27">
        <f t="shared" si="195"/>
        <v>0</v>
      </c>
      <c r="P117" s="27">
        <f t="shared" si="137"/>
        <v>2796.1</v>
      </c>
      <c r="Q117" s="27">
        <f t="shared" si="137"/>
        <v>2796.1</v>
      </c>
      <c r="R117" s="27">
        <f>R118+R119</f>
        <v>2796.1</v>
      </c>
      <c r="S117" s="27">
        <f t="shared" ref="S117:U117" si="196">S118+S119</f>
        <v>2796.1</v>
      </c>
      <c r="T117" s="27">
        <f t="shared" si="196"/>
        <v>0</v>
      </c>
      <c r="U117" s="28">
        <f t="shared" si="196"/>
        <v>0</v>
      </c>
    </row>
    <row r="118" spans="1:21" ht="30" x14ac:dyDescent="0.25">
      <c r="A118" s="25"/>
      <c r="B118" s="26"/>
      <c r="C118" s="41" t="s">
        <v>22</v>
      </c>
      <c r="D118" s="27">
        <f t="shared" si="189"/>
        <v>0</v>
      </c>
      <c r="E118" s="27">
        <f t="shared" si="189"/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f t="shared" ref="J118:K121" si="197">L118+N118</f>
        <v>0</v>
      </c>
      <c r="K118" s="27">
        <f t="shared" si="197"/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f t="shared" ref="P118:Q121" si="198">R118+T118</f>
        <v>300.41000000000003</v>
      </c>
      <c r="Q118" s="27">
        <f t="shared" si="198"/>
        <v>300.41000000000003</v>
      </c>
      <c r="R118" s="27">
        <v>300.41000000000003</v>
      </c>
      <c r="S118" s="27">
        <v>300.41000000000003</v>
      </c>
      <c r="T118" s="27">
        <v>0</v>
      </c>
      <c r="U118" s="28">
        <v>0</v>
      </c>
    </row>
    <row r="119" spans="1:21" ht="34.5" customHeight="1" x14ac:dyDescent="0.25">
      <c r="A119" s="25"/>
      <c r="B119" s="26"/>
      <c r="C119" s="41" t="s">
        <v>77</v>
      </c>
      <c r="D119" s="27">
        <f t="shared" si="189"/>
        <v>0</v>
      </c>
      <c r="E119" s="27">
        <f t="shared" si="189"/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f t="shared" si="197"/>
        <v>0</v>
      </c>
      <c r="K119" s="27">
        <f t="shared" si="197"/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f t="shared" si="198"/>
        <v>2495.69</v>
      </c>
      <c r="Q119" s="27">
        <f t="shared" si="198"/>
        <v>2495.69</v>
      </c>
      <c r="R119" s="27">
        <f>13.48+2482.21</f>
        <v>2495.69</v>
      </c>
      <c r="S119" s="27">
        <f>13.48+2482.21</f>
        <v>2495.69</v>
      </c>
      <c r="T119" s="27">
        <v>0</v>
      </c>
      <c r="U119" s="28">
        <v>0</v>
      </c>
    </row>
    <row r="120" spans="1:21" ht="34.5" customHeight="1" x14ac:dyDescent="0.25">
      <c r="A120" s="25"/>
      <c r="B120" s="26"/>
      <c r="C120" s="44" t="s">
        <v>90</v>
      </c>
      <c r="D120" s="27">
        <f t="shared" si="189"/>
        <v>0</v>
      </c>
      <c r="E120" s="27">
        <f t="shared" si="189"/>
        <v>0</v>
      </c>
      <c r="F120" s="27">
        <f>F121</f>
        <v>0</v>
      </c>
      <c r="G120" s="27">
        <f t="shared" ref="G120:I120" si="199">G121</f>
        <v>0</v>
      </c>
      <c r="H120" s="27">
        <f t="shared" si="199"/>
        <v>0</v>
      </c>
      <c r="I120" s="27">
        <f t="shared" si="199"/>
        <v>0</v>
      </c>
      <c r="J120" s="27">
        <f t="shared" si="197"/>
        <v>0</v>
      </c>
      <c r="K120" s="27">
        <f t="shared" si="197"/>
        <v>0</v>
      </c>
      <c r="L120" s="27">
        <f>L121</f>
        <v>0</v>
      </c>
      <c r="M120" s="27">
        <f t="shared" ref="M120:O120" si="200">M121</f>
        <v>0</v>
      </c>
      <c r="N120" s="27">
        <f t="shared" si="200"/>
        <v>0</v>
      </c>
      <c r="O120" s="27">
        <f t="shared" si="200"/>
        <v>0</v>
      </c>
      <c r="P120" s="27">
        <f t="shared" si="198"/>
        <v>300</v>
      </c>
      <c r="Q120" s="27">
        <f t="shared" si="198"/>
        <v>299.99</v>
      </c>
      <c r="R120" s="27">
        <f>R121</f>
        <v>300</v>
      </c>
      <c r="S120" s="27">
        <f t="shared" ref="S120:U120" si="201">S121</f>
        <v>299.99</v>
      </c>
      <c r="T120" s="27">
        <f t="shared" si="201"/>
        <v>0</v>
      </c>
      <c r="U120" s="28">
        <f t="shared" si="201"/>
        <v>0</v>
      </c>
    </row>
    <row r="121" spans="1:21" ht="30" x14ac:dyDescent="0.25">
      <c r="A121" s="25"/>
      <c r="B121" s="26"/>
      <c r="C121" s="41" t="s">
        <v>77</v>
      </c>
      <c r="D121" s="27">
        <f t="shared" si="189"/>
        <v>0</v>
      </c>
      <c r="E121" s="27">
        <f t="shared" si="189"/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f t="shared" si="197"/>
        <v>0</v>
      </c>
      <c r="K121" s="27">
        <f t="shared" si="197"/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f t="shared" si="198"/>
        <v>300</v>
      </c>
      <c r="Q121" s="27">
        <f t="shared" si="198"/>
        <v>299.99</v>
      </c>
      <c r="R121" s="27">
        <v>300</v>
      </c>
      <c r="S121" s="27">
        <v>299.99</v>
      </c>
      <c r="T121" s="27">
        <v>0</v>
      </c>
      <c r="U121" s="28">
        <v>0</v>
      </c>
    </row>
    <row r="122" spans="1:21" s="24" customFormat="1" ht="18.600000000000001" customHeight="1" x14ac:dyDescent="0.25">
      <c r="A122" s="19"/>
      <c r="B122" s="20">
        <v>800</v>
      </c>
      <c r="C122" s="43" t="s">
        <v>3</v>
      </c>
      <c r="D122" s="22">
        <f>D123+D125+D127+D129+D131+D133</f>
        <v>160190.60999999999</v>
      </c>
      <c r="E122" s="22">
        <f t="shared" ref="E122:U122" si="202">E123+E125+E127+E129+E131+E133</f>
        <v>160190.59999999998</v>
      </c>
      <c r="F122" s="22">
        <f t="shared" si="202"/>
        <v>159925.71</v>
      </c>
      <c r="G122" s="22">
        <f t="shared" si="202"/>
        <v>159925.69999999998</v>
      </c>
      <c r="H122" s="22">
        <f t="shared" si="202"/>
        <v>264.89999999999998</v>
      </c>
      <c r="I122" s="22">
        <f t="shared" si="202"/>
        <v>264.89999999999998</v>
      </c>
      <c r="J122" s="22">
        <f t="shared" si="202"/>
        <v>1127.3</v>
      </c>
      <c r="K122" s="22">
        <f t="shared" si="202"/>
        <v>1127.3</v>
      </c>
      <c r="L122" s="22">
        <f t="shared" si="202"/>
        <v>1127.3</v>
      </c>
      <c r="M122" s="22">
        <f t="shared" si="202"/>
        <v>1127.3</v>
      </c>
      <c r="N122" s="22">
        <f t="shared" si="202"/>
        <v>0</v>
      </c>
      <c r="O122" s="22">
        <f t="shared" si="202"/>
        <v>0</v>
      </c>
      <c r="P122" s="22">
        <f t="shared" si="202"/>
        <v>2500</v>
      </c>
      <c r="Q122" s="22">
        <f t="shared" si="202"/>
        <v>2500</v>
      </c>
      <c r="R122" s="22">
        <f t="shared" si="202"/>
        <v>2500</v>
      </c>
      <c r="S122" s="22">
        <f t="shared" si="202"/>
        <v>2500</v>
      </c>
      <c r="T122" s="22">
        <f t="shared" si="202"/>
        <v>0</v>
      </c>
      <c r="U122" s="23">
        <f t="shared" si="202"/>
        <v>0</v>
      </c>
    </row>
    <row r="123" spans="1:21" ht="60" x14ac:dyDescent="0.25">
      <c r="A123" s="25"/>
      <c r="B123" s="26"/>
      <c r="C123" s="47" t="s">
        <v>93</v>
      </c>
      <c r="D123" s="27">
        <f t="shared" ref="D123:D124" si="203">F123+H123</f>
        <v>600</v>
      </c>
      <c r="E123" s="27">
        <f t="shared" ref="E123:E124" si="204">G123+I123</f>
        <v>599.99</v>
      </c>
      <c r="F123" s="28">
        <f>F124</f>
        <v>420</v>
      </c>
      <c r="G123" s="28">
        <f t="shared" ref="G123:I123" si="205">G124</f>
        <v>419.99</v>
      </c>
      <c r="H123" s="28">
        <f t="shared" si="205"/>
        <v>180</v>
      </c>
      <c r="I123" s="28">
        <f t="shared" si="205"/>
        <v>180</v>
      </c>
      <c r="J123" s="27">
        <f t="shared" ref="J123:J134" si="206">L123+N123</f>
        <v>0</v>
      </c>
      <c r="K123" s="27">
        <f t="shared" ref="K123:K134" si="207">M123+O123</f>
        <v>0</v>
      </c>
      <c r="L123" s="28">
        <f>L124</f>
        <v>0</v>
      </c>
      <c r="M123" s="28">
        <f t="shared" ref="M123" si="208">M124</f>
        <v>0</v>
      </c>
      <c r="N123" s="28">
        <f t="shared" ref="N123" si="209">N124</f>
        <v>0</v>
      </c>
      <c r="O123" s="28">
        <f t="shared" ref="O123" si="210">O124</f>
        <v>0</v>
      </c>
      <c r="P123" s="27">
        <f t="shared" ref="P123:P134" si="211">R123+T123</f>
        <v>0</v>
      </c>
      <c r="Q123" s="27">
        <f t="shared" ref="Q123:Q134" si="212">S123+U123</f>
        <v>0</v>
      </c>
      <c r="R123" s="28">
        <f>R124</f>
        <v>0</v>
      </c>
      <c r="S123" s="28">
        <f t="shared" ref="S123" si="213">S124</f>
        <v>0</v>
      </c>
      <c r="T123" s="28">
        <f t="shared" ref="T123" si="214">T124</f>
        <v>0</v>
      </c>
      <c r="U123" s="28">
        <f t="shared" ref="U123" si="215">U124</f>
        <v>0</v>
      </c>
    </row>
    <row r="124" spans="1:21" ht="30" x14ac:dyDescent="0.25">
      <c r="A124" s="25"/>
      <c r="B124" s="26"/>
      <c r="C124" s="41" t="s">
        <v>77</v>
      </c>
      <c r="D124" s="27">
        <f t="shared" si="203"/>
        <v>600</v>
      </c>
      <c r="E124" s="27">
        <f t="shared" si="204"/>
        <v>599.99</v>
      </c>
      <c r="F124" s="28">
        <v>420</v>
      </c>
      <c r="G124" s="28">
        <v>419.99</v>
      </c>
      <c r="H124" s="28">
        <v>180</v>
      </c>
      <c r="I124" s="28">
        <v>180</v>
      </c>
      <c r="J124" s="27">
        <f t="shared" si="206"/>
        <v>0</v>
      </c>
      <c r="K124" s="27">
        <f t="shared" si="207"/>
        <v>0</v>
      </c>
      <c r="L124" s="28">
        <v>0</v>
      </c>
      <c r="M124" s="28">
        <v>0</v>
      </c>
      <c r="N124" s="28">
        <v>0</v>
      </c>
      <c r="O124" s="28">
        <v>0</v>
      </c>
      <c r="P124" s="27">
        <f t="shared" si="211"/>
        <v>0</v>
      </c>
      <c r="Q124" s="27">
        <f t="shared" si="212"/>
        <v>0</v>
      </c>
      <c r="R124" s="28">
        <v>0</v>
      </c>
      <c r="S124" s="28">
        <v>0</v>
      </c>
      <c r="T124" s="28">
        <v>0</v>
      </c>
      <c r="U124" s="28">
        <v>0</v>
      </c>
    </row>
    <row r="125" spans="1:21" ht="105.75" customHeight="1" x14ac:dyDescent="0.25">
      <c r="A125" s="25"/>
      <c r="B125" s="26" t="s">
        <v>0</v>
      </c>
      <c r="C125" s="39" t="s">
        <v>92</v>
      </c>
      <c r="D125" s="27">
        <f t="shared" si="189"/>
        <v>157251.20000000001</v>
      </c>
      <c r="E125" s="27">
        <f t="shared" si="189"/>
        <v>157251.20000000001</v>
      </c>
      <c r="F125" s="28">
        <f>F126</f>
        <v>157251.20000000001</v>
      </c>
      <c r="G125" s="28">
        <f t="shared" ref="G125:U125" si="216">G126</f>
        <v>157251.20000000001</v>
      </c>
      <c r="H125" s="28">
        <f t="shared" si="216"/>
        <v>0</v>
      </c>
      <c r="I125" s="28">
        <f t="shared" si="216"/>
        <v>0</v>
      </c>
      <c r="J125" s="27">
        <f t="shared" si="206"/>
        <v>0</v>
      </c>
      <c r="K125" s="27">
        <f t="shared" si="207"/>
        <v>0</v>
      </c>
      <c r="L125" s="28">
        <f t="shared" si="216"/>
        <v>0</v>
      </c>
      <c r="M125" s="28">
        <f t="shared" si="216"/>
        <v>0</v>
      </c>
      <c r="N125" s="28">
        <f t="shared" si="216"/>
        <v>0</v>
      </c>
      <c r="O125" s="28">
        <f t="shared" si="216"/>
        <v>0</v>
      </c>
      <c r="P125" s="27">
        <f t="shared" si="211"/>
        <v>0</v>
      </c>
      <c r="Q125" s="27">
        <f t="shared" si="212"/>
        <v>0</v>
      </c>
      <c r="R125" s="28">
        <f t="shared" si="216"/>
        <v>0</v>
      </c>
      <c r="S125" s="28">
        <f t="shared" si="216"/>
        <v>0</v>
      </c>
      <c r="T125" s="28">
        <f t="shared" si="216"/>
        <v>0</v>
      </c>
      <c r="U125" s="28">
        <f t="shared" si="216"/>
        <v>0</v>
      </c>
    </row>
    <row r="126" spans="1:21" ht="36.75" customHeight="1" x14ac:dyDescent="0.25">
      <c r="A126" s="25"/>
      <c r="B126" s="26"/>
      <c r="C126" s="40" t="s">
        <v>77</v>
      </c>
      <c r="D126" s="27">
        <f t="shared" si="189"/>
        <v>157251.20000000001</v>
      </c>
      <c r="E126" s="27">
        <f t="shared" si="189"/>
        <v>157251.20000000001</v>
      </c>
      <c r="F126" s="28">
        <f>11080.37+56161.14+90009.69</f>
        <v>157251.20000000001</v>
      </c>
      <c r="G126" s="28">
        <f>11080.37+56161.14+90009.69</f>
        <v>157251.20000000001</v>
      </c>
      <c r="H126" s="28">
        <v>0</v>
      </c>
      <c r="I126" s="28">
        <v>0</v>
      </c>
      <c r="J126" s="27">
        <f t="shared" si="206"/>
        <v>0</v>
      </c>
      <c r="K126" s="27">
        <f t="shared" si="207"/>
        <v>0</v>
      </c>
      <c r="L126" s="28">
        <v>0</v>
      </c>
      <c r="M126" s="28">
        <v>0</v>
      </c>
      <c r="N126" s="28">
        <v>0</v>
      </c>
      <c r="O126" s="28">
        <v>0</v>
      </c>
      <c r="P126" s="27">
        <f t="shared" si="211"/>
        <v>0</v>
      </c>
      <c r="Q126" s="27">
        <f t="shared" si="212"/>
        <v>0</v>
      </c>
      <c r="R126" s="28">
        <v>0</v>
      </c>
      <c r="S126" s="28">
        <v>0</v>
      </c>
      <c r="T126" s="28">
        <v>0</v>
      </c>
      <c r="U126" s="28">
        <v>0</v>
      </c>
    </row>
    <row r="127" spans="1:21" ht="75" x14ac:dyDescent="0.25">
      <c r="A127" s="25"/>
      <c r="B127" s="26" t="s">
        <v>0</v>
      </c>
      <c r="C127" s="39" t="s">
        <v>47</v>
      </c>
      <c r="D127" s="27">
        <f t="shared" si="189"/>
        <v>0</v>
      </c>
      <c r="E127" s="27">
        <f t="shared" si="189"/>
        <v>0</v>
      </c>
      <c r="F127" s="28">
        <v>0</v>
      </c>
      <c r="G127" s="28">
        <v>0</v>
      </c>
      <c r="H127" s="28">
        <v>0</v>
      </c>
      <c r="I127" s="28">
        <v>0</v>
      </c>
      <c r="J127" s="27">
        <f t="shared" si="206"/>
        <v>1127.3</v>
      </c>
      <c r="K127" s="27">
        <f t="shared" si="207"/>
        <v>1127.3</v>
      </c>
      <c r="L127" s="28">
        <f>L128</f>
        <v>1127.3</v>
      </c>
      <c r="M127" s="28">
        <f t="shared" ref="M127:O127" si="217">M128</f>
        <v>1127.3</v>
      </c>
      <c r="N127" s="28">
        <f t="shared" si="217"/>
        <v>0</v>
      </c>
      <c r="O127" s="28">
        <f t="shared" si="217"/>
        <v>0</v>
      </c>
      <c r="P127" s="27">
        <f t="shared" si="211"/>
        <v>0</v>
      </c>
      <c r="Q127" s="27">
        <f t="shared" si="212"/>
        <v>0</v>
      </c>
      <c r="R127" s="28">
        <f>R128</f>
        <v>0</v>
      </c>
      <c r="S127" s="28">
        <f t="shared" ref="S127:U127" si="218">S128</f>
        <v>0</v>
      </c>
      <c r="T127" s="28">
        <f t="shared" si="218"/>
        <v>0</v>
      </c>
      <c r="U127" s="28">
        <f t="shared" si="218"/>
        <v>0</v>
      </c>
    </row>
    <row r="128" spans="1:21" ht="15" x14ac:dyDescent="0.25">
      <c r="A128" s="25"/>
      <c r="B128" s="26"/>
      <c r="C128" s="40" t="s">
        <v>21</v>
      </c>
      <c r="D128" s="27">
        <f t="shared" si="189"/>
        <v>0</v>
      </c>
      <c r="E128" s="27">
        <f t="shared" si="189"/>
        <v>0</v>
      </c>
      <c r="F128" s="28">
        <v>0</v>
      </c>
      <c r="G128" s="28">
        <v>0</v>
      </c>
      <c r="H128" s="28">
        <v>0</v>
      </c>
      <c r="I128" s="28">
        <v>0</v>
      </c>
      <c r="J128" s="27">
        <f t="shared" si="206"/>
        <v>1127.3</v>
      </c>
      <c r="K128" s="27">
        <f t="shared" si="207"/>
        <v>1127.3</v>
      </c>
      <c r="L128" s="28">
        <v>1127.3</v>
      </c>
      <c r="M128" s="28">
        <v>1127.3</v>
      </c>
      <c r="N128" s="28">
        <v>0</v>
      </c>
      <c r="O128" s="28">
        <v>0</v>
      </c>
      <c r="P128" s="27">
        <f t="shared" si="211"/>
        <v>0</v>
      </c>
      <c r="Q128" s="27">
        <f t="shared" si="212"/>
        <v>0</v>
      </c>
      <c r="R128" s="28">
        <v>0</v>
      </c>
      <c r="S128" s="28">
        <v>0</v>
      </c>
      <c r="T128" s="28">
        <v>0</v>
      </c>
      <c r="U128" s="28">
        <v>0</v>
      </c>
    </row>
    <row r="129" spans="1:21" ht="45" x14ac:dyDescent="0.25">
      <c r="A129" s="25"/>
      <c r="B129" s="26" t="s">
        <v>0</v>
      </c>
      <c r="C129" s="39" t="s">
        <v>66</v>
      </c>
      <c r="D129" s="27">
        <f t="shared" si="189"/>
        <v>0</v>
      </c>
      <c r="E129" s="27">
        <f t="shared" si="189"/>
        <v>0</v>
      </c>
      <c r="F129" s="28">
        <f>F130</f>
        <v>0</v>
      </c>
      <c r="G129" s="28">
        <f t="shared" ref="G129:I129" si="219">G130</f>
        <v>0</v>
      </c>
      <c r="H129" s="28">
        <f t="shared" si="219"/>
        <v>0</v>
      </c>
      <c r="I129" s="28">
        <f t="shared" si="219"/>
        <v>0</v>
      </c>
      <c r="J129" s="27">
        <f t="shared" si="206"/>
        <v>0</v>
      </c>
      <c r="K129" s="27">
        <f t="shared" si="207"/>
        <v>0</v>
      </c>
      <c r="L129" s="28">
        <f>L130</f>
        <v>0</v>
      </c>
      <c r="M129" s="28">
        <f t="shared" ref="M129" si="220">M130</f>
        <v>0</v>
      </c>
      <c r="N129" s="28">
        <f t="shared" ref="N129" si="221">N130</f>
        <v>0</v>
      </c>
      <c r="O129" s="28">
        <f t="shared" ref="O129" si="222">O130</f>
        <v>0</v>
      </c>
      <c r="P129" s="27">
        <f t="shared" si="211"/>
        <v>2500</v>
      </c>
      <c r="Q129" s="27">
        <f t="shared" si="212"/>
        <v>2500</v>
      </c>
      <c r="R129" s="28">
        <f>R130</f>
        <v>2500</v>
      </c>
      <c r="S129" s="28">
        <f t="shared" ref="S129" si="223">S130</f>
        <v>2500</v>
      </c>
      <c r="T129" s="28">
        <f t="shared" ref="T129" si="224">T130</f>
        <v>0</v>
      </c>
      <c r="U129" s="28">
        <f t="shared" ref="U129" si="225">U130</f>
        <v>0</v>
      </c>
    </row>
    <row r="130" spans="1:21" ht="31.5" customHeight="1" x14ac:dyDescent="0.25">
      <c r="A130" s="25"/>
      <c r="B130" s="26"/>
      <c r="C130" s="40" t="s">
        <v>77</v>
      </c>
      <c r="D130" s="27">
        <f t="shared" si="189"/>
        <v>0</v>
      </c>
      <c r="E130" s="27">
        <f t="shared" si="189"/>
        <v>0</v>
      </c>
      <c r="F130" s="28">
        <v>0</v>
      </c>
      <c r="G130" s="28">
        <v>0</v>
      </c>
      <c r="H130" s="28">
        <v>0</v>
      </c>
      <c r="I130" s="28">
        <v>0</v>
      </c>
      <c r="J130" s="27">
        <f t="shared" si="206"/>
        <v>0</v>
      </c>
      <c r="K130" s="27">
        <f t="shared" si="207"/>
        <v>0</v>
      </c>
      <c r="L130" s="28">
        <v>0</v>
      </c>
      <c r="M130" s="28">
        <v>0</v>
      </c>
      <c r="N130" s="28">
        <v>0</v>
      </c>
      <c r="O130" s="28">
        <v>0</v>
      </c>
      <c r="P130" s="27">
        <f t="shared" si="211"/>
        <v>2500</v>
      </c>
      <c r="Q130" s="27">
        <f t="shared" si="212"/>
        <v>2500</v>
      </c>
      <c r="R130" s="28">
        <f>850+550+100+1000</f>
        <v>2500</v>
      </c>
      <c r="S130" s="28">
        <f>850+550+100+1000</f>
        <v>2500</v>
      </c>
      <c r="T130" s="28">
        <v>0</v>
      </c>
      <c r="U130" s="28">
        <v>0</v>
      </c>
    </row>
    <row r="131" spans="1:21" ht="30" x14ac:dyDescent="0.25">
      <c r="A131" s="25"/>
      <c r="B131" s="26" t="s">
        <v>0</v>
      </c>
      <c r="C131" s="39" t="s">
        <v>72</v>
      </c>
      <c r="D131" s="27">
        <f t="shared" si="189"/>
        <v>1823.3</v>
      </c>
      <c r="E131" s="27">
        <f t="shared" si="189"/>
        <v>1823.3</v>
      </c>
      <c r="F131" s="28">
        <f>F132</f>
        <v>1823.3</v>
      </c>
      <c r="G131" s="28">
        <f t="shared" ref="G131:I131" si="226">G132</f>
        <v>1823.3</v>
      </c>
      <c r="H131" s="28">
        <f t="shared" si="226"/>
        <v>0</v>
      </c>
      <c r="I131" s="28">
        <f t="shared" si="226"/>
        <v>0</v>
      </c>
      <c r="J131" s="27">
        <f t="shared" si="206"/>
        <v>0</v>
      </c>
      <c r="K131" s="27">
        <f t="shared" si="207"/>
        <v>0</v>
      </c>
      <c r="L131" s="28">
        <f>L132</f>
        <v>0</v>
      </c>
      <c r="M131" s="28">
        <f t="shared" ref="M131" si="227">M132</f>
        <v>0</v>
      </c>
      <c r="N131" s="28">
        <f t="shared" ref="N131" si="228">N132</f>
        <v>0</v>
      </c>
      <c r="O131" s="28">
        <f t="shared" ref="O131" si="229">O132</f>
        <v>0</v>
      </c>
      <c r="P131" s="27">
        <f t="shared" si="211"/>
        <v>0</v>
      </c>
      <c r="Q131" s="27">
        <f t="shared" si="212"/>
        <v>0</v>
      </c>
      <c r="R131" s="28">
        <f>R132</f>
        <v>0</v>
      </c>
      <c r="S131" s="28">
        <f t="shared" ref="S131" si="230">S132</f>
        <v>0</v>
      </c>
      <c r="T131" s="28">
        <f t="shared" ref="T131" si="231">T132</f>
        <v>0</v>
      </c>
      <c r="U131" s="28">
        <f t="shared" ref="U131" si="232">U132</f>
        <v>0</v>
      </c>
    </row>
    <row r="132" spans="1:21" ht="30" x14ac:dyDescent="0.25">
      <c r="A132" s="25"/>
      <c r="B132" s="26"/>
      <c r="C132" s="48" t="s">
        <v>77</v>
      </c>
      <c r="D132" s="27">
        <f t="shared" si="189"/>
        <v>1823.3</v>
      </c>
      <c r="E132" s="27">
        <f t="shared" si="189"/>
        <v>1823.3</v>
      </c>
      <c r="F132" s="28">
        <f>1163.6+659.7</f>
        <v>1823.3</v>
      </c>
      <c r="G132" s="28">
        <f>1163.6+659.7</f>
        <v>1823.3</v>
      </c>
      <c r="H132" s="28">
        <v>0</v>
      </c>
      <c r="I132" s="28">
        <v>0</v>
      </c>
      <c r="J132" s="27">
        <f t="shared" si="206"/>
        <v>0</v>
      </c>
      <c r="K132" s="27">
        <f t="shared" si="207"/>
        <v>0</v>
      </c>
      <c r="L132" s="28">
        <v>0</v>
      </c>
      <c r="M132" s="28">
        <v>0</v>
      </c>
      <c r="N132" s="28">
        <v>0</v>
      </c>
      <c r="O132" s="28">
        <v>0</v>
      </c>
      <c r="P132" s="27">
        <f t="shared" si="211"/>
        <v>0</v>
      </c>
      <c r="Q132" s="27">
        <f t="shared" si="212"/>
        <v>0</v>
      </c>
      <c r="R132" s="28">
        <v>0</v>
      </c>
      <c r="S132" s="28">
        <v>0</v>
      </c>
      <c r="T132" s="28">
        <v>0</v>
      </c>
      <c r="U132" s="28">
        <v>0</v>
      </c>
    </row>
    <row r="133" spans="1:21" ht="15" x14ac:dyDescent="0.25">
      <c r="A133" s="25"/>
      <c r="B133" s="26"/>
      <c r="C133" s="39" t="s">
        <v>67</v>
      </c>
      <c r="D133" s="27">
        <f t="shared" ref="D133" si="233">F133+H133</f>
        <v>516.11</v>
      </c>
      <c r="E133" s="27">
        <f t="shared" ref="E133" si="234">G133+I133</f>
        <v>516.11</v>
      </c>
      <c r="F133" s="28">
        <f>F134</f>
        <v>431.21</v>
      </c>
      <c r="G133" s="28">
        <f t="shared" ref="G133:I133" si="235">G134</f>
        <v>431.21</v>
      </c>
      <c r="H133" s="28">
        <f t="shared" si="235"/>
        <v>84.9</v>
      </c>
      <c r="I133" s="28">
        <f t="shared" si="235"/>
        <v>84.9</v>
      </c>
      <c r="J133" s="27">
        <f t="shared" si="206"/>
        <v>0</v>
      </c>
      <c r="K133" s="27">
        <f t="shared" si="207"/>
        <v>0</v>
      </c>
      <c r="L133" s="28">
        <f>L134</f>
        <v>0</v>
      </c>
      <c r="M133" s="28">
        <f t="shared" ref="M133" si="236">M134</f>
        <v>0</v>
      </c>
      <c r="N133" s="28">
        <f t="shared" ref="N133" si="237">N134</f>
        <v>0</v>
      </c>
      <c r="O133" s="28">
        <f t="shared" ref="O133" si="238">O134</f>
        <v>0</v>
      </c>
      <c r="P133" s="27">
        <f t="shared" si="211"/>
        <v>0</v>
      </c>
      <c r="Q133" s="27">
        <f t="shared" si="212"/>
        <v>0</v>
      </c>
      <c r="R133" s="28">
        <f>R134</f>
        <v>0</v>
      </c>
      <c r="S133" s="28">
        <f t="shared" ref="S133:U133" si="239">S134</f>
        <v>0</v>
      </c>
      <c r="T133" s="28">
        <f t="shared" si="239"/>
        <v>0</v>
      </c>
      <c r="U133" s="28">
        <f t="shared" si="239"/>
        <v>0</v>
      </c>
    </row>
    <row r="134" spans="1:21" ht="29.25" customHeight="1" x14ac:dyDescent="0.25">
      <c r="A134" s="25"/>
      <c r="B134" s="26"/>
      <c r="C134" s="40" t="s">
        <v>77</v>
      </c>
      <c r="D134" s="27">
        <f t="shared" si="189"/>
        <v>516.11</v>
      </c>
      <c r="E134" s="27">
        <f t="shared" si="189"/>
        <v>516.11</v>
      </c>
      <c r="F134" s="28">
        <v>431.21</v>
      </c>
      <c r="G134" s="28">
        <v>431.21</v>
      </c>
      <c r="H134" s="28">
        <v>84.9</v>
      </c>
      <c r="I134" s="28">
        <v>84.9</v>
      </c>
      <c r="J134" s="27">
        <f t="shared" si="206"/>
        <v>0</v>
      </c>
      <c r="K134" s="27">
        <f t="shared" si="207"/>
        <v>0</v>
      </c>
      <c r="L134" s="28">
        <v>0</v>
      </c>
      <c r="M134" s="28">
        <v>0</v>
      </c>
      <c r="N134" s="28">
        <v>0</v>
      </c>
      <c r="O134" s="28">
        <v>0</v>
      </c>
      <c r="P134" s="27">
        <f t="shared" si="211"/>
        <v>0</v>
      </c>
      <c r="Q134" s="27">
        <f t="shared" si="212"/>
        <v>0</v>
      </c>
      <c r="R134" s="28">
        <v>0</v>
      </c>
      <c r="S134" s="28">
        <v>0</v>
      </c>
      <c r="T134" s="28">
        <v>0</v>
      </c>
      <c r="U134" s="28">
        <v>0</v>
      </c>
    </row>
    <row r="135" spans="1:21" ht="16.899999999999999" customHeight="1" x14ac:dyDescent="0.25">
      <c r="A135" s="25"/>
      <c r="B135" s="20">
        <v>900</v>
      </c>
      <c r="C135" s="43" t="s">
        <v>68</v>
      </c>
      <c r="D135" s="22">
        <f>D136</f>
        <v>0</v>
      </c>
      <c r="E135" s="22">
        <f t="shared" ref="E135:U135" si="240">E136</f>
        <v>0</v>
      </c>
      <c r="F135" s="22">
        <f t="shared" si="240"/>
        <v>0</v>
      </c>
      <c r="G135" s="22">
        <f t="shared" si="240"/>
        <v>0</v>
      </c>
      <c r="H135" s="22">
        <f t="shared" si="240"/>
        <v>0</v>
      </c>
      <c r="I135" s="22">
        <f t="shared" si="240"/>
        <v>0</v>
      </c>
      <c r="J135" s="22">
        <f t="shared" si="240"/>
        <v>4196.8999999999996</v>
      </c>
      <c r="K135" s="22">
        <f t="shared" si="240"/>
        <v>4196.79</v>
      </c>
      <c r="L135" s="22">
        <f t="shared" si="240"/>
        <v>4196.8999999999996</v>
      </c>
      <c r="M135" s="22">
        <f t="shared" si="240"/>
        <v>4196.79</v>
      </c>
      <c r="N135" s="22">
        <f t="shared" si="240"/>
        <v>0</v>
      </c>
      <c r="O135" s="22">
        <f t="shared" si="240"/>
        <v>0</v>
      </c>
      <c r="P135" s="22">
        <f t="shared" si="240"/>
        <v>0</v>
      </c>
      <c r="Q135" s="22">
        <f t="shared" si="240"/>
        <v>0</v>
      </c>
      <c r="R135" s="22">
        <f t="shared" si="240"/>
        <v>0</v>
      </c>
      <c r="S135" s="22">
        <f t="shared" si="240"/>
        <v>0</v>
      </c>
      <c r="T135" s="22">
        <f t="shared" si="240"/>
        <v>0</v>
      </c>
      <c r="U135" s="23">
        <f t="shared" si="240"/>
        <v>0</v>
      </c>
    </row>
    <row r="136" spans="1:21" ht="43.9" customHeight="1" x14ac:dyDescent="0.25">
      <c r="A136" s="25"/>
      <c r="B136" s="26"/>
      <c r="C136" s="44" t="s">
        <v>69</v>
      </c>
      <c r="D136" s="27">
        <f t="shared" ref="D136" si="241">F136+H136</f>
        <v>0</v>
      </c>
      <c r="E136" s="27">
        <f t="shared" ref="E136" si="242">G136+I136</f>
        <v>0</v>
      </c>
      <c r="F136" s="27">
        <f>SUM(F138:F140)</f>
        <v>0</v>
      </c>
      <c r="G136" s="27">
        <f>SUM(G138:G140)</f>
        <v>0</v>
      </c>
      <c r="H136" s="27">
        <f>SUM(H138:H140)</f>
        <v>0</v>
      </c>
      <c r="I136" s="27">
        <f>SUM(I138:I140)</f>
        <v>0</v>
      </c>
      <c r="J136" s="27">
        <f t="shared" ref="J136" si="243">L136+N136</f>
        <v>4196.8999999999996</v>
      </c>
      <c r="K136" s="27">
        <f t="shared" ref="K136" si="244">M136+O136</f>
        <v>4196.79</v>
      </c>
      <c r="L136" s="27">
        <f>SUM(L137:L140)</f>
        <v>4196.8999999999996</v>
      </c>
      <c r="M136" s="27">
        <f>SUM(M137:M140)</f>
        <v>4196.79</v>
      </c>
      <c r="N136" s="27">
        <f>SUM(N137:N140)</f>
        <v>0</v>
      </c>
      <c r="O136" s="27">
        <f>SUM(O137:O140)</f>
        <v>0</v>
      </c>
      <c r="P136" s="27">
        <f t="shared" ref="P136" si="245">R136+T136</f>
        <v>0</v>
      </c>
      <c r="Q136" s="27">
        <f t="shared" ref="Q136" si="246">S136+U136</f>
        <v>0</v>
      </c>
      <c r="R136" s="27">
        <f>SUM(R138:R140)</f>
        <v>0</v>
      </c>
      <c r="S136" s="27">
        <f>SUM(S138:S140)</f>
        <v>0</v>
      </c>
      <c r="T136" s="27">
        <f>SUM(T138:T140)</f>
        <v>0</v>
      </c>
      <c r="U136" s="28">
        <f>SUM(U138:U140)</f>
        <v>0</v>
      </c>
    </row>
    <row r="137" spans="1:21" ht="15" x14ac:dyDescent="0.25">
      <c r="A137" s="25"/>
      <c r="B137" s="26"/>
      <c r="C137" s="41" t="s">
        <v>21</v>
      </c>
      <c r="D137" s="27">
        <f t="shared" ref="D137:D140" si="247">F137+H137</f>
        <v>0</v>
      </c>
      <c r="E137" s="27">
        <f t="shared" ref="E137:E140" si="248">G137+I137</f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f t="shared" ref="J137:J140" si="249">L137+N137</f>
        <v>792.95</v>
      </c>
      <c r="K137" s="27">
        <f t="shared" ref="K137:K140" si="250">M137+O137</f>
        <v>792.94</v>
      </c>
      <c r="L137" s="27">
        <v>792.95</v>
      </c>
      <c r="M137" s="27">
        <v>792.94</v>
      </c>
      <c r="N137" s="27">
        <v>0</v>
      </c>
      <c r="O137" s="27">
        <v>0</v>
      </c>
      <c r="P137" s="27">
        <f t="shared" ref="P137:P138" si="251">R137+T137</f>
        <v>0</v>
      </c>
      <c r="Q137" s="27">
        <f t="shared" ref="Q137:Q138" si="252">S137+U137</f>
        <v>0</v>
      </c>
      <c r="R137" s="27">
        <v>0</v>
      </c>
      <c r="S137" s="27">
        <v>0</v>
      </c>
      <c r="T137" s="27">
        <v>0</v>
      </c>
      <c r="U137" s="28">
        <v>0</v>
      </c>
    </row>
    <row r="138" spans="1:21" ht="30" x14ac:dyDescent="0.25">
      <c r="A138" s="25"/>
      <c r="B138" s="26"/>
      <c r="C138" s="45" t="s">
        <v>23</v>
      </c>
      <c r="D138" s="27">
        <f t="shared" si="247"/>
        <v>0</v>
      </c>
      <c r="E138" s="27">
        <f t="shared" si="248"/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f t="shared" si="249"/>
        <v>1053.47</v>
      </c>
      <c r="K138" s="27">
        <f t="shared" si="250"/>
        <v>1053.4000000000001</v>
      </c>
      <c r="L138" s="27">
        <v>1053.47</v>
      </c>
      <c r="M138" s="27">
        <v>1053.4000000000001</v>
      </c>
      <c r="N138" s="27">
        <v>0</v>
      </c>
      <c r="O138" s="27">
        <v>0</v>
      </c>
      <c r="P138" s="27">
        <f t="shared" si="251"/>
        <v>0</v>
      </c>
      <c r="Q138" s="27">
        <f t="shared" si="252"/>
        <v>0</v>
      </c>
      <c r="R138" s="27">
        <v>0</v>
      </c>
      <c r="S138" s="27">
        <v>0</v>
      </c>
      <c r="T138" s="27">
        <v>0</v>
      </c>
      <c r="U138" s="28">
        <v>0</v>
      </c>
    </row>
    <row r="139" spans="1:21" ht="30" x14ac:dyDescent="0.25">
      <c r="A139" s="25"/>
      <c r="B139" s="26"/>
      <c r="C139" s="41" t="s">
        <v>22</v>
      </c>
      <c r="D139" s="27">
        <f t="shared" si="247"/>
        <v>0</v>
      </c>
      <c r="E139" s="27">
        <f t="shared" si="248"/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f t="shared" si="249"/>
        <v>1862.37</v>
      </c>
      <c r="K139" s="27">
        <f t="shared" si="250"/>
        <v>1862.36</v>
      </c>
      <c r="L139" s="27">
        <v>1862.37</v>
      </c>
      <c r="M139" s="27">
        <v>1862.36</v>
      </c>
      <c r="N139" s="27">
        <v>0</v>
      </c>
      <c r="O139" s="27">
        <v>0</v>
      </c>
      <c r="P139" s="27">
        <f t="shared" ref="P139:P140" si="253">R139+T139</f>
        <v>0</v>
      </c>
      <c r="Q139" s="27">
        <f t="shared" ref="Q139:Q140" si="254">S139+U139</f>
        <v>0</v>
      </c>
      <c r="R139" s="27">
        <v>0</v>
      </c>
      <c r="S139" s="27">
        <v>0</v>
      </c>
      <c r="T139" s="27">
        <v>0</v>
      </c>
      <c r="U139" s="28">
        <v>0</v>
      </c>
    </row>
    <row r="140" spans="1:21" ht="30" x14ac:dyDescent="0.25">
      <c r="A140" s="25"/>
      <c r="B140" s="26"/>
      <c r="C140" s="40" t="s">
        <v>77</v>
      </c>
      <c r="D140" s="27">
        <f t="shared" si="247"/>
        <v>0</v>
      </c>
      <c r="E140" s="27">
        <f t="shared" si="248"/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f t="shared" si="249"/>
        <v>488.11</v>
      </c>
      <c r="K140" s="27">
        <f t="shared" si="250"/>
        <v>488.09</v>
      </c>
      <c r="L140" s="27">
        <v>488.11</v>
      </c>
      <c r="M140" s="27">
        <v>488.09</v>
      </c>
      <c r="N140" s="27">
        <v>0</v>
      </c>
      <c r="O140" s="27">
        <v>0</v>
      </c>
      <c r="P140" s="27">
        <f t="shared" si="253"/>
        <v>0</v>
      </c>
      <c r="Q140" s="27">
        <f t="shared" si="254"/>
        <v>0</v>
      </c>
      <c r="R140" s="27">
        <v>0</v>
      </c>
      <c r="S140" s="27">
        <v>0</v>
      </c>
      <c r="T140" s="27">
        <v>0</v>
      </c>
      <c r="U140" s="28">
        <v>0</v>
      </c>
    </row>
    <row r="141" spans="1:21" s="24" customFormat="1" ht="18.600000000000001" customHeight="1" x14ac:dyDescent="0.25">
      <c r="A141" s="19"/>
      <c r="B141" s="20">
        <v>1000</v>
      </c>
      <c r="C141" s="43" t="s">
        <v>2</v>
      </c>
      <c r="D141" s="22">
        <f t="shared" ref="D141:U141" si="255">D142+D144+D146+D148+D150+D152+D155+D157</f>
        <v>29813.300000000003</v>
      </c>
      <c r="E141" s="22">
        <f t="shared" si="255"/>
        <v>29411.360000000001</v>
      </c>
      <c r="F141" s="22">
        <f t="shared" si="255"/>
        <v>27023.32</v>
      </c>
      <c r="G141" s="22">
        <f t="shared" si="255"/>
        <v>26621.38</v>
      </c>
      <c r="H141" s="22">
        <f t="shared" si="255"/>
        <v>2789.98</v>
      </c>
      <c r="I141" s="22">
        <f t="shared" si="255"/>
        <v>2789.98</v>
      </c>
      <c r="J141" s="22">
        <f t="shared" si="255"/>
        <v>464545.88</v>
      </c>
      <c r="K141" s="22">
        <f t="shared" si="255"/>
        <v>435181.91</v>
      </c>
      <c r="L141" s="22">
        <f t="shared" si="255"/>
        <v>437073.28</v>
      </c>
      <c r="M141" s="22">
        <f t="shared" si="255"/>
        <v>409494.93</v>
      </c>
      <c r="N141" s="22">
        <f t="shared" si="255"/>
        <v>27472.6</v>
      </c>
      <c r="O141" s="22">
        <f t="shared" si="255"/>
        <v>25686.98</v>
      </c>
      <c r="P141" s="22">
        <f t="shared" si="255"/>
        <v>0</v>
      </c>
      <c r="Q141" s="22">
        <f t="shared" si="255"/>
        <v>0</v>
      </c>
      <c r="R141" s="22">
        <f t="shared" si="255"/>
        <v>0</v>
      </c>
      <c r="S141" s="22">
        <f t="shared" si="255"/>
        <v>0</v>
      </c>
      <c r="T141" s="22">
        <f t="shared" si="255"/>
        <v>0</v>
      </c>
      <c r="U141" s="23">
        <f t="shared" si="255"/>
        <v>0</v>
      </c>
    </row>
    <row r="142" spans="1:21" ht="75" x14ac:dyDescent="0.25">
      <c r="A142" s="25"/>
      <c r="B142" s="26" t="s">
        <v>0</v>
      </c>
      <c r="C142" s="42" t="s">
        <v>48</v>
      </c>
      <c r="D142" s="27">
        <f t="shared" si="189"/>
        <v>0</v>
      </c>
      <c r="E142" s="27">
        <f t="shared" si="189"/>
        <v>0</v>
      </c>
      <c r="F142" s="28">
        <v>0</v>
      </c>
      <c r="G142" s="28">
        <v>0</v>
      </c>
      <c r="H142" s="28">
        <v>0</v>
      </c>
      <c r="I142" s="28">
        <v>0</v>
      </c>
      <c r="J142" s="27">
        <f t="shared" ref="J142" si="256">L142+N142</f>
        <v>1512.2</v>
      </c>
      <c r="K142" s="27">
        <f t="shared" ref="K142" si="257">M142+O142</f>
        <v>1450.45</v>
      </c>
      <c r="L142" s="28">
        <f>L143</f>
        <v>1512.2</v>
      </c>
      <c r="M142" s="28">
        <f t="shared" ref="M142:U142" si="258">M143</f>
        <v>1450.45</v>
      </c>
      <c r="N142" s="28">
        <f t="shared" si="258"/>
        <v>0</v>
      </c>
      <c r="O142" s="28">
        <f t="shared" si="258"/>
        <v>0</v>
      </c>
      <c r="P142" s="27">
        <f t="shared" ref="P142" si="259">R142+T142</f>
        <v>0</v>
      </c>
      <c r="Q142" s="27">
        <f t="shared" ref="Q142" si="260">S142+U142</f>
        <v>0</v>
      </c>
      <c r="R142" s="28">
        <f t="shared" si="258"/>
        <v>0</v>
      </c>
      <c r="S142" s="28">
        <f t="shared" si="258"/>
        <v>0</v>
      </c>
      <c r="T142" s="28">
        <f t="shared" si="258"/>
        <v>0</v>
      </c>
      <c r="U142" s="28">
        <f t="shared" si="258"/>
        <v>0</v>
      </c>
    </row>
    <row r="143" spans="1:21" ht="15" x14ac:dyDescent="0.25">
      <c r="A143" s="25"/>
      <c r="B143" s="26"/>
      <c r="C143" s="41" t="s">
        <v>21</v>
      </c>
      <c r="D143" s="27">
        <f t="shared" si="189"/>
        <v>0</v>
      </c>
      <c r="E143" s="27">
        <f t="shared" si="189"/>
        <v>0</v>
      </c>
      <c r="F143" s="28">
        <v>0</v>
      </c>
      <c r="G143" s="28">
        <v>0</v>
      </c>
      <c r="H143" s="28">
        <v>0</v>
      </c>
      <c r="I143" s="28">
        <v>0</v>
      </c>
      <c r="J143" s="27">
        <f t="shared" ref="J143:J158" si="261">L143+N143</f>
        <v>1512.2</v>
      </c>
      <c r="K143" s="27">
        <f t="shared" ref="K143:K158" si="262">M143+O143</f>
        <v>1450.45</v>
      </c>
      <c r="L143" s="28">
        <f>1426.79+85.41</f>
        <v>1512.2</v>
      </c>
      <c r="M143" s="28">
        <f>1366.31+84.14</f>
        <v>1450.45</v>
      </c>
      <c r="N143" s="28">
        <v>0</v>
      </c>
      <c r="O143" s="28">
        <v>0</v>
      </c>
      <c r="P143" s="27">
        <f t="shared" ref="P143:P158" si="263">R143+T143</f>
        <v>0</v>
      </c>
      <c r="Q143" s="27">
        <f t="shared" ref="Q143:Q158" si="264">S143+U143</f>
        <v>0</v>
      </c>
      <c r="R143" s="28">
        <v>0</v>
      </c>
      <c r="S143" s="28">
        <v>0</v>
      </c>
      <c r="T143" s="28">
        <v>0</v>
      </c>
      <c r="U143" s="28">
        <v>0</v>
      </c>
    </row>
    <row r="144" spans="1:21" ht="30" x14ac:dyDescent="0.25">
      <c r="A144" s="25"/>
      <c r="B144" s="26" t="s">
        <v>0</v>
      </c>
      <c r="C144" s="42" t="s">
        <v>49</v>
      </c>
      <c r="D144" s="27">
        <f t="shared" si="189"/>
        <v>0</v>
      </c>
      <c r="E144" s="27">
        <f t="shared" si="189"/>
        <v>0</v>
      </c>
      <c r="F144" s="28">
        <v>0</v>
      </c>
      <c r="G144" s="28">
        <v>0</v>
      </c>
      <c r="H144" s="28">
        <v>0</v>
      </c>
      <c r="I144" s="28">
        <v>0</v>
      </c>
      <c r="J144" s="27">
        <f t="shared" si="261"/>
        <v>74786.8</v>
      </c>
      <c r="K144" s="27">
        <f t="shared" si="262"/>
        <v>74786.8</v>
      </c>
      <c r="L144" s="28">
        <f>L145</f>
        <v>74786.8</v>
      </c>
      <c r="M144" s="28">
        <f t="shared" ref="M144:U144" si="265">M145</f>
        <v>74786.8</v>
      </c>
      <c r="N144" s="28">
        <f t="shared" si="265"/>
        <v>0</v>
      </c>
      <c r="O144" s="28">
        <f t="shared" si="265"/>
        <v>0</v>
      </c>
      <c r="P144" s="27">
        <f t="shared" si="263"/>
        <v>0</v>
      </c>
      <c r="Q144" s="27">
        <f t="shared" si="264"/>
        <v>0</v>
      </c>
      <c r="R144" s="28">
        <f t="shared" si="265"/>
        <v>0</v>
      </c>
      <c r="S144" s="28">
        <f t="shared" si="265"/>
        <v>0</v>
      </c>
      <c r="T144" s="28">
        <f t="shared" si="265"/>
        <v>0</v>
      </c>
      <c r="U144" s="28">
        <f t="shared" si="265"/>
        <v>0</v>
      </c>
    </row>
    <row r="145" spans="1:21" ht="15" x14ac:dyDescent="0.25">
      <c r="A145" s="25"/>
      <c r="B145" s="26"/>
      <c r="C145" s="41" t="s">
        <v>21</v>
      </c>
      <c r="D145" s="27">
        <f t="shared" si="189"/>
        <v>0</v>
      </c>
      <c r="E145" s="27">
        <f t="shared" si="189"/>
        <v>0</v>
      </c>
      <c r="F145" s="28">
        <v>0</v>
      </c>
      <c r="G145" s="28">
        <v>0</v>
      </c>
      <c r="H145" s="28">
        <v>0</v>
      </c>
      <c r="I145" s="28">
        <v>0</v>
      </c>
      <c r="J145" s="27">
        <f t="shared" si="261"/>
        <v>74786.8</v>
      </c>
      <c r="K145" s="27">
        <f t="shared" si="262"/>
        <v>74786.8</v>
      </c>
      <c r="L145" s="28">
        <f>72200.14+2586.66</f>
        <v>74786.8</v>
      </c>
      <c r="M145" s="28">
        <f>72200.14+2586.66</f>
        <v>74786.8</v>
      </c>
      <c r="N145" s="28">
        <v>0</v>
      </c>
      <c r="O145" s="28">
        <v>0</v>
      </c>
      <c r="P145" s="27">
        <f t="shared" si="263"/>
        <v>0</v>
      </c>
      <c r="Q145" s="27">
        <f t="shared" si="264"/>
        <v>0</v>
      </c>
      <c r="R145" s="28">
        <v>0</v>
      </c>
      <c r="S145" s="28">
        <v>0</v>
      </c>
      <c r="T145" s="28">
        <v>0</v>
      </c>
      <c r="U145" s="28">
        <v>0</v>
      </c>
    </row>
    <row r="146" spans="1:21" ht="33" customHeight="1" x14ac:dyDescent="0.25">
      <c r="A146" s="25"/>
      <c r="B146" s="26" t="s">
        <v>0</v>
      </c>
      <c r="C146" s="39" t="s">
        <v>94</v>
      </c>
      <c r="D146" s="27">
        <f t="shared" si="189"/>
        <v>20540.13</v>
      </c>
      <c r="E146" s="27">
        <f t="shared" si="189"/>
        <v>20540.13</v>
      </c>
      <c r="F146" s="28">
        <f>F147</f>
        <v>17750.150000000001</v>
      </c>
      <c r="G146" s="28">
        <f t="shared" ref="G146:U146" si="266">G147</f>
        <v>17750.150000000001</v>
      </c>
      <c r="H146" s="28">
        <f t="shared" si="266"/>
        <v>2789.98</v>
      </c>
      <c r="I146" s="28">
        <f t="shared" si="266"/>
        <v>2789.98</v>
      </c>
      <c r="J146" s="27">
        <f t="shared" si="261"/>
        <v>0</v>
      </c>
      <c r="K146" s="27">
        <f t="shared" si="262"/>
        <v>0</v>
      </c>
      <c r="L146" s="28">
        <f t="shared" si="266"/>
        <v>0</v>
      </c>
      <c r="M146" s="28">
        <f t="shared" si="266"/>
        <v>0</v>
      </c>
      <c r="N146" s="28">
        <f t="shared" si="266"/>
        <v>0</v>
      </c>
      <c r="O146" s="28">
        <f t="shared" si="266"/>
        <v>0</v>
      </c>
      <c r="P146" s="27">
        <f t="shared" si="263"/>
        <v>0</v>
      </c>
      <c r="Q146" s="27">
        <f t="shared" si="264"/>
        <v>0</v>
      </c>
      <c r="R146" s="28">
        <f t="shared" si="266"/>
        <v>0</v>
      </c>
      <c r="S146" s="28">
        <f t="shared" si="266"/>
        <v>0</v>
      </c>
      <c r="T146" s="28">
        <f t="shared" si="266"/>
        <v>0</v>
      </c>
      <c r="U146" s="28">
        <f t="shared" si="266"/>
        <v>0</v>
      </c>
    </row>
    <row r="147" spans="1:21" ht="15" x14ac:dyDescent="0.25">
      <c r="A147" s="25"/>
      <c r="B147" s="26"/>
      <c r="C147" s="40" t="s">
        <v>21</v>
      </c>
      <c r="D147" s="27">
        <f t="shared" si="189"/>
        <v>20540.13</v>
      </c>
      <c r="E147" s="27">
        <f t="shared" si="189"/>
        <v>20540.13</v>
      </c>
      <c r="F147" s="28">
        <v>17750.150000000001</v>
      </c>
      <c r="G147" s="28">
        <v>17750.150000000001</v>
      </c>
      <c r="H147" s="28">
        <v>2789.98</v>
      </c>
      <c r="I147" s="28">
        <v>2789.98</v>
      </c>
      <c r="J147" s="27">
        <f t="shared" si="261"/>
        <v>0</v>
      </c>
      <c r="K147" s="27">
        <f t="shared" si="262"/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f t="shared" si="263"/>
        <v>0</v>
      </c>
      <c r="Q147" s="27">
        <f t="shared" si="264"/>
        <v>0</v>
      </c>
      <c r="R147" s="27">
        <v>0</v>
      </c>
      <c r="S147" s="27">
        <v>0</v>
      </c>
      <c r="T147" s="27">
        <v>0</v>
      </c>
      <c r="U147" s="28">
        <v>0</v>
      </c>
    </row>
    <row r="148" spans="1:21" ht="120" x14ac:dyDescent="0.25">
      <c r="A148" s="25"/>
      <c r="B148" s="26" t="s">
        <v>0</v>
      </c>
      <c r="C148" s="39" t="s">
        <v>50</v>
      </c>
      <c r="D148" s="27">
        <f t="shared" si="189"/>
        <v>9273.17</v>
      </c>
      <c r="E148" s="27">
        <f t="shared" si="189"/>
        <v>8871.23</v>
      </c>
      <c r="F148" s="28">
        <f>F149</f>
        <v>9273.17</v>
      </c>
      <c r="G148" s="28">
        <f t="shared" ref="G148:U148" si="267">G149</f>
        <v>8871.23</v>
      </c>
      <c r="H148" s="28">
        <f t="shared" si="267"/>
        <v>0</v>
      </c>
      <c r="I148" s="28">
        <f t="shared" si="267"/>
        <v>0</v>
      </c>
      <c r="J148" s="27">
        <f t="shared" si="261"/>
        <v>0</v>
      </c>
      <c r="K148" s="27">
        <f t="shared" si="262"/>
        <v>0</v>
      </c>
      <c r="L148" s="28">
        <f t="shared" si="267"/>
        <v>0</v>
      </c>
      <c r="M148" s="28">
        <f t="shared" si="267"/>
        <v>0</v>
      </c>
      <c r="N148" s="28">
        <f t="shared" si="267"/>
        <v>0</v>
      </c>
      <c r="O148" s="28">
        <f t="shared" si="267"/>
        <v>0</v>
      </c>
      <c r="P148" s="27">
        <f t="shared" si="263"/>
        <v>0</v>
      </c>
      <c r="Q148" s="27">
        <f t="shared" si="264"/>
        <v>0</v>
      </c>
      <c r="R148" s="28">
        <f t="shared" si="267"/>
        <v>0</v>
      </c>
      <c r="S148" s="28">
        <f t="shared" si="267"/>
        <v>0</v>
      </c>
      <c r="T148" s="28">
        <f t="shared" si="267"/>
        <v>0</v>
      </c>
      <c r="U148" s="28">
        <f t="shared" si="267"/>
        <v>0</v>
      </c>
    </row>
    <row r="149" spans="1:21" ht="15" x14ac:dyDescent="0.25">
      <c r="A149" s="25"/>
      <c r="B149" s="26"/>
      <c r="C149" s="40" t="s">
        <v>21</v>
      </c>
      <c r="D149" s="27">
        <f t="shared" si="189"/>
        <v>9273.17</v>
      </c>
      <c r="E149" s="27">
        <f t="shared" si="189"/>
        <v>8871.23</v>
      </c>
      <c r="F149" s="28">
        <v>9273.17</v>
      </c>
      <c r="G149" s="28">
        <v>8871.23</v>
      </c>
      <c r="H149" s="28">
        <v>0</v>
      </c>
      <c r="I149" s="28">
        <v>0</v>
      </c>
      <c r="J149" s="27">
        <f t="shared" si="261"/>
        <v>0</v>
      </c>
      <c r="K149" s="27">
        <f t="shared" si="262"/>
        <v>0</v>
      </c>
      <c r="L149" s="28">
        <v>0</v>
      </c>
      <c r="M149" s="28">
        <v>0</v>
      </c>
      <c r="N149" s="28">
        <v>0</v>
      </c>
      <c r="O149" s="28">
        <v>0</v>
      </c>
      <c r="P149" s="27">
        <f t="shared" si="263"/>
        <v>0</v>
      </c>
      <c r="Q149" s="27">
        <f t="shared" si="264"/>
        <v>0</v>
      </c>
      <c r="R149" s="28">
        <v>0</v>
      </c>
      <c r="S149" s="28">
        <v>0</v>
      </c>
      <c r="T149" s="28">
        <v>0</v>
      </c>
      <c r="U149" s="28">
        <v>0</v>
      </c>
    </row>
    <row r="150" spans="1:21" ht="77.25" customHeight="1" x14ac:dyDescent="0.25">
      <c r="A150" s="25"/>
      <c r="B150" s="26" t="s">
        <v>0</v>
      </c>
      <c r="C150" s="39" t="s">
        <v>42</v>
      </c>
      <c r="D150" s="27">
        <f t="shared" si="189"/>
        <v>0</v>
      </c>
      <c r="E150" s="27">
        <f t="shared" si="189"/>
        <v>0</v>
      </c>
      <c r="F150" s="28">
        <v>0</v>
      </c>
      <c r="G150" s="28">
        <v>0</v>
      </c>
      <c r="H150" s="28">
        <v>0</v>
      </c>
      <c r="I150" s="28">
        <v>0</v>
      </c>
      <c r="J150" s="27">
        <f t="shared" si="261"/>
        <v>134817</v>
      </c>
      <c r="K150" s="27">
        <f t="shared" si="262"/>
        <v>134817</v>
      </c>
      <c r="L150" s="28">
        <f>L151</f>
        <v>134817</v>
      </c>
      <c r="M150" s="28">
        <f t="shared" ref="M150:U150" si="268">M151</f>
        <v>134817</v>
      </c>
      <c r="N150" s="28">
        <f t="shared" si="268"/>
        <v>0</v>
      </c>
      <c r="O150" s="28">
        <f t="shared" si="268"/>
        <v>0</v>
      </c>
      <c r="P150" s="27">
        <f t="shared" si="263"/>
        <v>0</v>
      </c>
      <c r="Q150" s="27">
        <f t="shared" si="264"/>
        <v>0</v>
      </c>
      <c r="R150" s="28">
        <f t="shared" si="268"/>
        <v>0</v>
      </c>
      <c r="S150" s="28">
        <f t="shared" si="268"/>
        <v>0</v>
      </c>
      <c r="T150" s="28">
        <f t="shared" si="268"/>
        <v>0</v>
      </c>
      <c r="U150" s="28">
        <f t="shared" si="268"/>
        <v>0</v>
      </c>
    </row>
    <row r="151" spans="1:21" ht="30" x14ac:dyDescent="0.25">
      <c r="A151" s="25"/>
      <c r="B151" s="26"/>
      <c r="C151" s="40" t="s">
        <v>22</v>
      </c>
      <c r="D151" s="27">
        <f t="shared" si="189"/>
        <v>0</v>
      </c>
      <c r="E151" s="27">
        <f t="shared" si="189"/>
        <v>0</v>
      </c>
      <c r="F151" s="28">
        <v>0</v>
      </c>
      <c r="G151" s="28">
        <v>0</v>
      </c>
      <c r="H151" s="28">
        <v>0</v>
      </c>
      <c r="I151" s="28">
        <v>0</v>
      </c>
      <c r="J151" s="27">
        <f t="shared" si="261"/>
        <v>134817</v>
      </c>
      <c r="K151" s="27">
        <f t="shared" si="262"/>
        <v>134817</v>
      </c>
      <c r="L151" s="28">
        <v>134817</v>
      </c>
      <c r="M151" s="28">
        <v>134817</v>
      </c>
      <c r="N151" s="28">
        <v>0</v>
      </c>
      <c r="O151" s="28">
        <v>0</v>
      </c>
      <c r="P151" s="27">
        <f t="shared" si="263"/>
        <v>0</v>
      </c>
      <c r="Q151" s="27">
        <f t="shared" si="264"/>
        <v>0</v>
      </c>
      <c r="R151" s="28">
        <v>0</v>
      </c>
      <c r="S151" s="28">
        <v>0</v>
      </c>
      <c r="T151" s="28">
        <v>0</v>
      </c>
      <c r="U151" s="28">
        <v>0</v>
      </c>
    </row>
    <row r="152" spans="1:21" ht="78.75" customHeight="1" x14ac:dyDescent="0.25">
      <c r="A152" s="25"/>
      <c r="B152" s="26" t="s">
        <v>0</v>
      </c>
      <c r="C152" s="39" t="s">
        <v>51</v>
      </c>
      <c r="D152" s="27">
        <f t="shared" si="189"/>
        <v>0</v>
      </c>
      <c r="E152" s="27">
        <f t="shared" si="189"/>
        <v>0</v>
      </c>
      <c r="F152" s="28">
        <f>F153+F154</f>
        <v>0</v>
      </c>
      <c r="G152" s="28">
        <f t="shared" ref="G152:I152" si="269">G153+G154</f>
        <v>0</v>
      </c>
      <c r="H152" s="28">
        <f t="shared" si="269"/>
        <v>0</v>
      </c>
      <c r="I152" s="28">
        <f t="shared" si="269"/>
        <v>0</v>
      </c>
      <c r="J152" s="27">
        <f t="shared" si="261"/>
        <v>109066.2</v>
      </c>
      <c r="K152" s="27">
        <f t="shared" si="262"/>
        <v>107657.42</v>
      </c>
      <c r="L152" s="28">
        <f>L153+L154</f>
        <v>109066.2</v>
      </c>
      <c r="M152" s="28">
        <f t="shared" ref="M152:O152" si="270">M153+M154</f>
        <v>107657.42</v>
      </c>
      <c r="N152" s="28">
        <f t="shared" si="270"/>
        <v>0</v>
      </c>
      <c r="O152" s="28">
        <f t="shared" si="270"/>
        <v>0</v>
      </c>
      <c r="P152" s="27">
        <f t="shared" si="263"/>
        <v>0</v>
      </c>
      <c r="Q152" s="27">
        <f t="shared" si="264"/>
        <v>0</v>
      </c>
      <c r="R152" s="28">
        <f>R153+R154</f>
        <v>0</v>
      </c>
      <c r="S152" s="28">
        <f t="shared" ref="S152:U152" si="271">S153+S154</f>
        <v>0</v>
      </c>
      <c r="T152" s="28">
        <f t="shared" si="271"/>
        <v>0</v>
      </c>
      <c r="U152" s="28">
        <f t="shared" si="271"/>
        <v>0</v>
      </c>
    </row>
    <row r="153" spans="1:21" ht="15" x14ac:dyDescent="0.25">
      <c r="A153" s="25"/>
      <c r="B153" s="26"/>
      <c r="C153" s="40" t="s">
        <v>21</v>
      </c>
      <c r="D153" s="27">
        <f t="shared" si="189"/>
        <v>0</v>
      </c>
      <c r="E153" s="27">
        <f t="shared" si="189"/>
        <v>0</v>
      </c>
      <c r="F153" s="28">
        <v>0</v>
      </c>
      <c r="G153" s="28">
        <v>0</v>
      </c>
      <c r="H153" s="28">
        <v>0</v>
      </c>
      <c r="I153" s="28">
        <v>0</v>
      </c>
      <c r="J153" s="27">
        <f t="shared" si="261"/>
        <v>108935.55</v>
      </c>
      <c r="K153" s="27">
        <f t="shared" si="262"/>
        <v>107526.77</v>
      </c>
      <c r="L153" s="28">
        <f>108935.55</f>
        <v>108935.55</v>
      </c>
      <c r="M153" s="28">
        <f>107526.77</f>
        <v>107526.77</v>
      </c>
      <c r="N153" s="28">
        <v>0</v>
      </c>
      <c r="O153" s="28">
        <v>0</v>
      </c>
      <c r="P153" s="27">
        <f t="shared" si="263"/>
        <v>0</v>
      </c>
      <c r="Q153" s="27">
        <f t="shared" si="264"/>
        <v>0</v>
      </c>
      <c r="R153" s="28">
        <v>0</v>
      </c>
      <c r="S153" s="28">
        <v>0</v>
      </c>
      <c r="T153" s="28">
        <v>0</v>
      </c>
      <c r="U153" s="28">
        <v>0</v>
      </c>
    </row>
    <row r="154" spans="1:21" ht="30" x14ac:dyDescent="0.25">
      <c r="A154" s="25"/>
      <c r="B154" s="26"/>
      <c r="C154" s="41" t="s">
        <v>23</v>
      </c>
      <c r="D154" s="27">
        <f t="shared" si="189"/>
        <v>0</v>
      </c>
      <c r="E154" s="27">
        <f t="shared" si="189"/>
        <v>0</v>
      </c>
      <c r="F154" s="28">
        <v>0</v>
      </c>
      <c r="G154" s="28">
        <v>0</v>
      </c>
      <c r="H154" s="28">
        <v>0</v>
      </c>
      <c r="I154" s="28">
        <v>0</v>
      </c>
      <c r="J154" s="27">
        <f t="shared" si="261"/>
        <v>130.65</v>
      </c>
      <c r="K154" s="27">
        <f t="shared" si="262"/>
        <v>130.65</v>
      </c>
      <c r="L154" s="28">
        <v>130.65</v>
      </c>
      <c r="M154" s="28">
        <v>130.65</v>
      </c>
      <c r="N154" s="28">
        <v>0</v>
      </c>
      <c r="O154" s="28">
        <v>0</v>
      </c>
      <c r="P154" s="27">
        <v>0</v>
      </c>
      <c r="Q154" s="27">
        <v>0</v>
      </c>
      <c r="R154" s="28">
        <v>0</v>
      </c>
      <c r="S154" s="28">
        <v>0</v>
      </c>
      <c r="T154" s="28">
        <v>0</v>
      </c>
      <c r="U154" s="28">
        <v>0</v>
      </c>
    </row>
    <row r="155" spans="1:21" ht="60" x14ac:dyDescent="0.25">
      <c r="A155" s="25"/>
      <c r="B155" s="26" t="s">
        <v>0</v>
      </c>
      <c r="C155" s="39" t="s">
        <v>52</v>
      </c>
      <c r="D155" s="27">
        <f t="shared" si="189"/>
        <v>0</v>
      </c>
      <c r="E155" s="27">
        <f t="shared" si="189"/>
        <v>0</v>
      </c>
      <c r="F155" s="28">
        <v>0</v>
      </c>
      <c r="G155" s="28">
        <v>0</v>
      </c>
      <c r="H155" s="28">
        <v>0</v>
      </c>
      <c r="I155" s="28">
        <v>0</v>
      </c>
      <c r="J155" s="27">
        <f t="shared" si="261"/>
        <v>116891.08</v>
      </c>
      <c r="K155" s="27">
        <f t="shared" si="262"/>
        <v>90783.26</v>
      </c>
      <c r="L155" s="28">
        <f>L156</f>
        <v>116891.08</v>
      </c>
      <c r="M155" s="28">
        <f t="shared" ref="M155:U155" si="272">M156</f>
        <v>90783.26</v>
      </c>
      <c r="N155" s="28">
        <f t="shared" si="272"/>
        <v>0</v>
      </c>
      <c r="O155" s="28">
        <f t="shared" si="272"/>
        <v>0</v>
      </c>
      <c r="P155" s="27">
        <f t="shared" si="263"/>
        <v>0</v>
      </c>
      <c r="Q155" s="27">
        <f t="shared" si="264"/>
        <v>0</v>
      </c>
      <c r="R155" s="28">
        <f t="shared" si="272"/>
        <v>0</v>
      </c>
      <c r="S155" s="28">
        <f t="shared" si="272"/>
        <v>0</v>
      </c>
      <c r="T155" s="28">
        <f t="shared" si="272"/>
        <v>0</v>
      </c>
      <c r="U155" s="28">
        <f t="shared" si="272"/>
        <v>0</v>
      </c>
    </row>
    <row r="156" spans="1:21" ht="15" x14ac:dyDescent="0.25">
      <c r="A156" s="25"/>
      <c r="B156" s="26"/>
      <c r="C156" s="40" t="s">
        <v>21</v>
      </c>
      <c r="D156" s="27">
        <f t="shared" si="189"/>
        <v>0</v>
      </c>
      <c r="E156" s="27">
        <f t="shared" si="189"/>
        <v>0</v>
      </c>
      <c r="F156" s="28">
        <v>0</v>
      </c>
      <c r="G156" s="28">
        <v>0</v>
      </c>
      <c r="H156" s="28">
        <v>0</v>
      </c>
      <c r="I156" s="28">
        <v>0</v>
      </c>
      <c r="J156" s="27">
        <f t="shared" si="261"/>
        <v>116891.08</v>
      </c>
      <c r="K156" s="27">
        <f t="shared" si="262"/>
        <v>90783.26</v>
      </c>
      <c r="L156" s="28">
        <v>116891.08</v>
      </c>
      <c r="M156" s="28">
        <v>90783.26</v>
      </c>
      <c r="N156" s="28">
        <v>0</v>
      </c>
      <c r="O156" s="28">
        <v>0</v>
      </c>
      <c r="P156" s="27">
        <f t="shared" si="263"/>
        <v>0</v>
      </c>
      <c r="Q156" s="27">
        <f t="shared" si="264"/>
        <v>0</v>
      </c>
      <c r="R156" s="28">
        <v>0</v>
      </c>
      <c r="S156" s="28">
        <v>0</v>
      </c>
      <c r="T156" s="28">
        <v>0</v>
      </c>
      <c r="U156" s="28">
        <v>0</v>
      </c>
    </row>
    <row r="157" spans="1:21" ht="73.900000000000006" customHeight="1" x14ac:dyDescent="0.25">
      <c r="A157" s="25"/>
      <c r="B157" s="26" t="s">
        <v>0</v>
      </c>
      <c r="C157" s="39" t="s">
        <v>53</v>
      </c>
      <c r="D157" s="27">
        <f t="shared" si="189"/>
        <v>0</v>
      </c>
      <c r="E157" s="27">
        <f t="shared" si="189"/>
        <v>0</v>
      </c>
      <c r="F157" s="28">
        <v>0</v>
      </c>
      <c r="G157" s="28">
        <v>0</v>
      </c>
      <c r="H157" s="28">
        <v>0</v>
      </c>
      <c r="I157" s="28">
        <v>0</v>
      </c>
      <c r="J157" s="27">
        <f t="shared" si="261"/>
        <v>27472.6</v>
      </c>
      <c r="K157" s="27">
        <f t="shared" si="262"/>
        <v>25686.98</v>
      </c>
      <c r="L157" s="28">
        <f>L158</f>
        <v>0</v>
      </c>
      <c r="M157" s="28">
        <f t="shared" ref="M157:U157" si="273">M158</f>
        <v>0</v>
      </c>
      <c r="N157" s="28">
        <f t="shared" si="273"/>
        <v>27472.6</v>
      </c>
      <c r="O157" s="28">
        <f t="shared" si="273"/>
        <v>25686.98</v>
      </c>
      <c r="P157" s="27">
        <f t="shared" si="263"/>
        <v>0</v>
      </c>
      <c r="Q157" s="27">
        <f t="shared" si="264"/>
        <v>0</v>
      </c>
      <c r="R157" s="28">
        <f t="shared" si="273"/>
        <v>0</v>
      </c>
      <c r="S157" s="28">
        <f t="shared" si="273"/>
        <v>0</v>
      </c>
      <c r="T157" s="28">
        <f t="shared" si="273"/>
        <v>0</v>
      </c>
      <c r="U157" s="28">
        <f t="shared" si="273"/>
        <v>0</v>
      </c>
    </row>
    <row r="158" spans="1:21" ht="15" x14ac:dyDescent="0.25">
      <c r="A158" s="25"/>
      <c r="B158" s="26"/>
      <c r="C158" s="40" t="s">
        <v>21</v>
      </c>
      <c r="D158" s="27">
        <f t="shared" si="189"/>
        <v>0</v>
      </c>
      <c r="E158" s="27" t="e">
        <f>D157G158+I158</f>
        <v>#NAME?</v>
      </c>
      <c r="F158" s="28">
        <v>0</v>
      </c>
      <c r="G158" s="28">
        <v>0</v>
      </c>
      <c r="H158" s="28">
        <v>0</v>
      </c>
      <c r="I158" s="28">
        <v>0</v>
      </c>
      <c r="J158" s="27">
        <f t="shared" si="261"/>
        <v>27472.6</v>
      </c>
      <c r="K158" s="27">
        <f t="shared" si="262"/>
        <v>25686.98</v>
      </c>
      <c r="L158" s="28">
        <v>0</v>
      </c>
      <c r="M158" s="28">
        <v>0</v>
      </c>
      <c r="N158" s="28">
        <f>20584.51+6888.09</f>
        <v>27472.6</v>
      </c>
      <c r="O158" s="27">
        <f>20549.53+5137.45</f>
        <v>25686.98</v>
      </c>
      <c r="P158" s="27">
        <f t="shared" si="263"/>
        <v>0</v>
      </c>
      <c r="Q158" s="27">
        <f t="shared" si="264"/>
        <v>0</v>
      </c>
      <c r="R158" s="27">
        <v>0</v>
      </c>
      <c r="S158" s="27">
        <v>0</v>
      </c>
      <c r="T158" s="27">
        <v>0</v>
      </c>
      <c r="U158" s="28">
        <v>0</v>
      </c>
    </row>
    <row r="159" spans="1:21" s="24" customFormat="1" ht="16.149999999999999" customHeight="1" x14ac:dyDescent="0.25">
      <c r="A159" s="19"/>
      <c r="B159" s="20">
        <v>1100</v>
      </c>
      <c r="C159" s="43" t="s">
        <v>1</v>
      </c>
      <c r="D159" s="22">
        <f>D160+D162+D164+D166</f>
        <v>6007</v>
      </c>
      <c r="E159" s="22">
        <f t="shared" ref="E159:U159" si="274">E160+E162+E164+E166</f>
        <v>6007</v>
      </c>
      <c r="F159" s="22">
        <f t="shared" si="274"/>
        <v>6007</v>
      </c>
      <c r="G159" s="22">
        <f t="shared" si="274"/>
        <v>6007</v>
      </c>
      <c r="H159" s="22">
        <f t="shared" si="274"/>
        <v>0</v>
      </c>
      <c r="I159" s="22">
        <f t="shared" si="274"/>
        <v>0</v>
      </c>
      <c r="J159" s="22">
        <f t="shared" si="274"/>
        <v>0</v>
      </c>
      <c r="K159" s="22">
        <f t="shared" si="274"/>
        <v>0</v>
      </c>
      <c r="L159" s="22">
        <f t="shared" si="274"/>
        <v>0</v>
      </c>
      <c r="M159" s="22">
        <f t="shared" si="274"/>
        <v>0</v>
      </c>
      <c r="N159" s="22">
        <f t="shared" si="274"/>
        <v>0</v>
      </c>
      <c r="O159" s="22">
        <f t="shared" si="274"/>
        <v>0</v>
      </c>
      <c r="P159" s="22">
        <f t="shared" si="274"/>
        <v>30015.05</v>
      </c>
      <c r="Q159" s="22">
        <f t="shared" si="274"/>
        <v>30015.040000000001</v>
      </c>
      <c r="R159" s="22">
        <f t="shared" si="274"/>
        <v>30015.05</v>
      </c>
      <c r="S159" s="22">
        <f t="shared" si="274"/>
        <v>30015.040000000001</v>
      </c>
      <c r="T159" s="22">
        <f t="shared" si="274"/>
        <v>0</v>
      </c>
      <c r="U159" s="23">
        <f t="shared" si="274"/>
        <v>0</v>
      </c>
    </row>
    <row r="160" spans="1:21" s="31" customFormat="1" ht="45" x14ac:dyDescent="0.25">
      <c r="A160" s="29"/>
      <c r="B160" s="30" t="s">
        <v>0</v>
      </c>
      <c r="C160" s="39" t="s">
        <v>39</v>
      </c>
      <c r="D160" s="27">
        <f t="shared" si="189"/>
        <v>0</v>
      </c>
      <c r="E160" s="27">
        <f t="shared" si="189"/>
        <v>0</v>
      </c>
      <c r="F160" s="27">
        <v>0</v>
      </c>
      <c r="G160" s="27">
        <v>0</v>
      </c>
      <c r="H160" s="28">
        <v>0</v>
      </c>
      <c r="I160" s="28">
        <v>0</v>
      </c>
      <c r="J160" s="27">
        <f t="shared" ref="J160" si="275">L160+N160</f>
        <v>0</v>
      </c>
      <c r="K160" s="27">
        <f t="shared" ref="K160" si="276">M160+O160</f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f t="shared" ref="P160:P161" si="277">R160+T160</f>
        <v>225</v>
      </c>
      <c r="Q160" s="27">
        <f t="shared" ref="Q160:Q161" si="278">S160+U160</f>
        <v>225</v>
      </c>
      <c r="R160" s="28">
        <f>R161</f>
        <v>225</v>
      </c>
      <c r="S160" s="28">
        <f t="shared" ref="S160:U166" si="279">S161</f>
        <v>225</v>
      </c>
      <c r="T160" s="28">
        <f t="shared" si="279"/>
        <v>0</v>
      </c>
      <c r="U160" s="28">
        <f t="shared" si="279"/>
        <v>0</v>
      </c>
    </row>
    <row r="161" spans="1:21" ht="30" x14ac:dyDescent="0.25">
      <c r="A161" s="25"/>
      <c r="B161" s="26"/>
      <c r="C161" s="40" t="s">
        <v>77</v>
      </c>
      <c r="D161" s="27">
        <f t="shared" si="189"/>
        <v>0</v>
      </c>
      <c r="E161" s="27">
        <f t="shared" si="189"/>
        <v>0</v>
      </c>
      <c r="F161" s="27">
        <v>0</v>
      </c>
      <c r="G161" s="27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7">
        <f t="shared" si="277"/>
        <v>225</v>
      </c>
      <c r="Q161" s="27">
        <f t="shared" si="278"/>
        <v>225</v>
      </c>
      <c r="R161" s="28">
        <v>225</v>
      </c>
      <c r="S161" s="28">
        <v>225</v>
      </c>
      <c r="T161" s="28">
        <v>0</v>
      </c>
      <c r="U161" s="28">
        <v>0</v>
      </c>
    </row>
    <row r="162" spans="1:21" ht="73.900000000000006" customHeight="1" x14ac:dyDescent="0.25">
      <c r="A162" s="25"/>
      <c r="B162" s="35"/>
      <c r="C162" s="49" t="s">
        <v>64</v>
      </c>
      <c r="D162" s="27">
        <f t="shared" ref="D162:D165" si="280">F162+H162</f>
        <v>6007</v>
      </c>
      <c r="E162" s="27">
        <f t="shared" ref="E162:E165" si="281">G162+I162</f>
        <v>6007</v>
      </c>
      <c r="F162" s="27">
        <f>F163</f>
        <v>6007</v>
      </c>
      <c r="G162" s="27">
        <f t="shared" ref="G162:I162" si="282">G163</f>
        <v>6007</v>
      </c>
      <c r="H162" s="27">
        <f t="shared" si="282"/>
        <v>0</v>
      </c>
      <c r="I162" s="27">
        <f t="shared" si="282"/>
        <v>0</v>
      </c>
      <c r="J162" s="27">
        <f t="shared" ref="J162:J167" si="283">L162+N162</f>
        <v>0</v>
      </c>
      <c r="K162" s="27">
        <f t="shared" ref="K162:K167" si="284">M162+O162</f>
        <v>0</v>
      </c>
      <c r="L162" s="27">
        <f>L163</f>
        <v>0</v>
      </c>
      <c r="M162" s="27">
        <f t="shared" ref="M162" si="285">M163</f>
        <v>0</v>
      </c>
      <c r="N162" s="27">
        <f t="shared" ref="N162" si="286">N163</f>
        <v>0</v>
      </c>
      <c r="O162" s="27">
        <f t="shared" ref="O162" si="287">O163</f>
        <v>0</v>
      </c>
      <c r="P162" s="27">
        <f t="shared" ref="P162:P167" si="288">R162+T162</f>
        <v>0</v>
      </c>
      <c r="Q162" s="27">
        <f t="shared" ref="Q162:Q167" si="289">S162+U162</f>
        <v>0</v>
      </c>
      <c r="R162" s="27">
        <f>R163</f>
        <v>0</v>
      </c>
      <c r="S162" s="27">
        <f t="shared" ref="S162" si="290">S163</f>
        <v>0</v>
      </c>
      <c r="T162" s="27">
        <f t="shared" ref="T162" si="291">T163</f>
        <v>0</v>
      </c>
      <c r="U162" s="28">
        <f t="shared" ref="U162" si="292">U163</f>
        <v>0</v>
      </c>
    </row>
    <row r="163" spans="1:21" ht="30" x14ac:dyDescent="0.25">
      <c r="A163" s="25"/>
      <c r="B163" s="35"/>
      <c r="C163" s="40" t="s">
        <v>77</v>
      </c>
      <c r="D163" s="27">
        <f t="shared" si="280"/>
        <v>6007</v>
      </c>
      <c r="E163" s="27">
        <f t="shared" si="281"/>
        <v>6007</v>
      </c>
      <c r="F163" s="27">
        <f>3307+2700</f>
        <v>6007</v>
      </c>
      <c r="G163" s="27">
        <f>3307+2700</f>
        <v>6007</v>
      </c>
      <c r="H163" s="28">
        <v>0</v>
      </c>
      <c r="I163" s="28">
        <v>0</v>
      </c>
      <c r="J163" s="27">
        <f t="shared" si="283"/>
        <v>0</v>
      </c>
      <c r="K163" s="27">
        <f t="shared" si="284"/>
        <v>0</v>
      </c>
      <c r="L163" s="28">
        <v>0</v>
      </c>
      <c r="M163" s="28">
        <v>0</v>
      </c>
      <c r="N163" s="28">
        <v>0</v>
      </c>
      <c r="O163" s="28">
        <v>0</v>
      </c>
      <c r="P163" s="27">
        <f t="shared" si="288"/>
        <v>0</v>
      </c>
      <c r="Q163" s="27">
        <f t="shared" si="289"/>
        <v>0</v>
      </c>
      <c r="R163" s="28">
        <v>0</v>
      </c>
      <c r="S163" s="28">
        <v>0</v>
      </c>
      <c r="T163" s="28">
        <v>0</v>
      </c>
      <c r="U163" s="28">
        <v>0</v>
      </c>
    </row>
    <row r="164" spans="1:21" ht="45" x14ac:dyDescent="0.25">
      <c r="A164" s="25"/>
      <c r="B164" s="35"/>
      <c r="C164" s="49" t="s">
        <v>88</v>
      </c>
      <c r="D164" s="27">
        <f t="shared" si="280"/>
        <v>0</v>
      </c>
      <c r="E164" s="27">
        <f t="shared" si="281"/>
        <v>0</v>
      </c>
      <c r="F164" s="27">
        <f>F165</f>
        <v>0</v>
      </c>
      <c r="G164" s="27">
        <f t="shared" ref="G164:I164" si="293">G165</f>
        <v>0</v>
      </c>
      <c r="H164" s="27">
        <f t="shared" si="293"/>
        <v>0</v>
      </c>
      <c r="I164" s="27">
        <f t="shared" si="293"/>
        <v>0</v>
      </c>
      <c r="J164" s="27">
        <f t="shared" si="283"/>
        <v>0</v>
      </c>
      <c r="K164" s="27">
        <f t="shared" si="284"/>
        <v>0</v>
      </c>
      <c r="L164" s="27">
        <f>L165</f>
        <v>0</v>
      </c>
      <c r="M164" s="27">
        <f t="shared" ref="M164:O164" si="294">M165</f>
        <v>0</v>
      </c>
      <c r="N164" s="27">
        <f t="shared" si="294"/>
        <v>0</v>
      </c>
      <c r="O164" s="27">
        <f t="shared" si="294"/>
        <v>0</v>
      </c>
      <c r="P164" s="27">
        <f t="shared" si="288"/>
        <v>28120.05</v>
      </c>
      <c r="Q164" s="27">
        <f t="shared" si="289"/>
        <v>28120.05</v>
      </c>
      <c r="R164" s="28">
        <f>R165</f>
        <v>28120.05</v>
      </c>
      <c r="S164" s="28">
        <f t="shared" ref="S164:U164" si="295">S165</f>
        <v>28120.05</v>
      </c>
      <c r="T164" s="28">
        <f t="shared" si="295"/>
        <v>0</v>
      </c>
      <c r="U164" s="28">
        <f t="shared" si="295"/>
        <v>0</v>
      </c>
    </row>
    <row r="165" spans="1:21" ht="30" x14ac:dyDescent="0.25">
      <c r="A165" s="25"/>
      <c r="B165" s="35"/>
      <c r="C165" s="40" t="s">
        <v>77</v>
      </c>
      <c r="D165" s="27">
        <f t="shared" si="280"/>
        <v>0</v>
      </c>
      <c r="E165" s="27">
        <f t="shared" si="281"/>
        <v>0</v>
      </c>
      <c r="F165" s="27">
        <v>0</v>
      </c>
      <c r="G165" s="27">
        <v>0</v>
      </c>
      <c r="H165" s="28">
        <v>0</v>
      </c>
      <c r="I165" s="28">
        <v>0</v>
      </c>
      <c r="J165" s="27">
        <f t="shared" si="283"/>
        <v>0</v>
      </c>
      <c r="K165" s="27">
        <f t="shared" si="284"/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f t="shared" si="288"/>
        <v>28120.05</v>
      </c>
      <c r="Q165" s="27">
        <f t="shared" si="289"/>
        <v>28120.05</v>
      </c>
      <c r="R165" s="28">
        <v>28120.05</v>
      </c>
      <c r="S165" s="28">
        <v>28120.05</v>
      </c>
      <c r="T165" s="28">
        <v>0</v>
      </c>
      <c r="U165" s="28">
        <v>0</v>
      </c>
    </row>
    <row r="166" spans="1:21" ht="45" x14ac:dyDescent="0.25">
      <c r="A166" s="25"/>
      <c r="B166" s="35"/>
      <c r="C166" s="49" t="s">
        <v>66</v>
      </c>
      <c r="D166" s="27">
        <f t="shared" ref="D166:D167" si="296">F166+H166</f>
        <v>0</v>
      </c>
      <c r="E166" s="27">
        <f t="shared" ref="E166:E167" si="297">G166+I166</f>
        <v>0</v>
      </c>
      <c r="F166" s="27">
        <v>0</v>
      </c>
      <c r="G166" s="27">
        <v>0</v>
      </c>
      <c r="H166" s="28">
        <v>0</v>
      </c>
      <c r="I166" s="28">
        <v>0</v>
      </c>
      <c r="J166" s="27">
        <f t="shared" si="283"/>
        <v>0</v>
      </c>
      <c r="K166" s="27">
        <f t="shared" si="284"/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f t="shared" si="288"/>
        <v>1670</v>
      </c>
      <c r="Q166" s="27">
        <f t="shared" si="289"/>
        <v>1669.99</v>
      </c>
      <c r="R166" s="28">
        <f>R167</f>
        <v>1670</v>
      </c>
      <c r="S166" s="28">
        <f t="shared" si="279"/>
        <v>1669.99</v>
      </c>
      <c r="T166" s="28">
        <f t="shared" si="279"/>
        <v>0</v>
      </c>
      <c r="U166" s="28">
        <f t="shared" si="279"/>
        <v>0</v>
      </c>
    </row>
    <row r="167" spans="1:21" ht="30" x14ac:dyDescent="0.25">
      <c r="A167" s="25"/>
      <c r="B167" s="35"/>
      <c r="C167" s="40" t="s">
        <v>77</v>
      </c>
      <c r="D167" s="27">
        <f t="shared" si="296"/>
        <v>0</v>
      </c>
      <c r="E167" s="27">
        <f t="shared" si="297"/>
        <v>0</v>
      </c>
      <c r="F167" s="27">
        <v>0</v>
      </c>
      <c r="G167" s="27">
        <v>0</v>
      </c>
      <c r="H167" s="28">
        <v>0</v>
      </c>
      <c r="I167" s="28">
        <v>0</v>
      </c>
      <c r="J167" s="27">
        <f t="shared" si="283"/>
        <v>0</v>
      </c>
      <c r="K167" s="27">
        <f t="shared" si="284"/>
        <v>0</v>
      </c>
      <c r="L167" s="28">
        <v>0</v>
      </c>
      <c r="M167" s="28">
        <v>0</v>
      </c>
      <c r="N167" s="28">
        <v>0</v>
      </c>
      <c r="O167" s="28">
        <v>0</v>
      </c>
      <c r="P167" s="27">
        <f t="shared" si="288"/>
        <v>1670</v>
      </c>
      <c r="Q167" s="27">
        <f t="shared" si="289"/>
        <v>1669.99</v>
      </c>
      <c r="R167" s="28">
        <f>1370+300</f>
        <v>1670</v>
      </c>
      <c r="S167" s="28">
        <f>1369.99+300</f>
        <v>1669.99</v>
      </c>
      <c r="T167" s="28">
        <v>0</v>
      </c>
      <c r="U167" s="28">
        <v>0</v>
      </c>
    </row>
    <row r="168" spans="1:21" ht="21.6" customHeight="1" x14ac:dyDescent="0.25">
      <c r="A168" s="11"/>
      <c r="B168" s="36"/>
      <c r="C168" s="32" t="s">
        <v>25</v>
      </c>
      <c r="D168" s="33">
        <f t="shared" ref="D168:U168" si="298">D9+D20++D31+D53+D70+D75+D122+D135+D141+D159</f>
        <v>2558376.9899999998</v>
      </c>
      <c r="E168" s="33">
        <f t="shared" si="298"/>
        <v>2542561.4000000004</v>
      </c>
      <c r="F168" s="33">
        <f t="shared" si="298"/>
        <v>2540159.4899999998</v>
      </c>
      <c r="G168" s="33">
        <f t="shared" si="298"/>
        <v>2524343.9000000004</v>
      </c>
      <c r="H168" s="33">
        <f t="shared" si="298"/>
        <v>18217.5</v>
      </c>
      <c r="I168" s="33">
        <f t="shared" si="298"/>
        <v>18217.5</v>
      </c>
      <c r="J168" s="33">
        <f t="shared" si="298"/>
        <v>7668978.580000001</v>
      </c>
      <c r="K168" s="33">
        <f t="shared" si="298"/>
        <v>7639193.4500000002</v>
      </c>
      <c r="L168" s="33">
        <f t="shared" si="298"/>
        <v>7615774.2800000012</v>
      </c>
      <c r="M168" s="33">
        <f t="shared" si="298"/>
        <v>7588034.2699999996</v>
      </c>
      <c r="N168" s="33">
        <f t="shared" si="298"/>
        <v>53204.299999999996</v>
      </c>
      <c r="O168" s="33">
        <f t="shared" si="298"/>
        <v>51159.179999999993</v>
      </c>
      <c r="P168" s="33">
        <f t="shared" si="298"/>
        <v>64862.869999999995</v>
      </c>
      <c r="Q168" s="33">
        <f t="shared" si="298"/>
        <v>64692.89</v>
      </c>
      <c r="R168" s="33">
        <f t="shared" si="298"/>
        <v>64862.869999999995</v>
      </c>
      <c r="S168" s="33">
        <f t="shared" si="298"/>
        <v>64692.89</v>
      </c>
      <c r="T168" s="33">
        <f t="shared" si="298"/>
        <v>0</v>
      </c>
      <c r="U168" s="33">
        <f t="shared" si="298"/>
        <v>0</v>
      </c>
    </row>
    <row r="170" spans="1:21" x14ac:dyDescent="0.2">
      <c r="D170" s="34"/>
    </row>
    <row r="171" spans="1:21" x14ac:dyDescent="0.2">
      <c r="D171" s="34"/>
      <c r="E171" s="34"/>
    </row>
    <row r="172" spans="1:21" x14ac:dyDescent="0.2">
      <c r="E172" s="34"/>
    </row>
    <row r="173" spans="1:21" x14ac:dyDescent="0.2">
      <c r="D173" s="34"/>
      <c r="E173" s="34"/>
    </row>
    <row r="174" spans="1:21" x14ac:dyDescent="0.2">
      <c r="D174" s="34"/>
      <c r="E174" s="34"/>
    </row>
    <row r="181" spans="4:4" x14ac:dyDescent="0.2">
      <c r="D181" s="34"/>
    </row>
  </sheetData>
  <customSheetViews>
    <customSheetView guid="{0A26C5AE-B6D8-4E63-8C48-62FDC7DED5BF}" scale="90" showGridLines="0" fitToPage="1">
      <pane xSplit="3" ySplit="8" topLeftCell="D163" activePane="bottomRight" state="frozen"/>
      <selection pane="bottomRight" activeCell="A161" sqref="A161:XFD161"/>
      <pageMargins left="0.59055118110236227" right="0.59055118110236227" top="0.78740157480314965" bottom="0.39370078740157483" header="0.51181102362204722" footer="0.51181102362204722"/>
      <printOptions horizontalCentered="1"/>
      <pageSetup paperSize="9" scale="45" fitToHeight="0" orientation="landscape" r:id="rId1"/>
      <headerFooter alignWithMargins="0"/>
    </customSheetView>
    <customSheetView guid="{24111FE8-CBEE-4CC1-AAB8-005144BB0A8A}" scale="70" showGridLines="0" fitToPage="1">
      <pane xSplit="3" ySplit="8" topLeftCell="D216" activePane="bottomRight" state="frozen"/>
      <selection pane="bottomRight" activeCell="M223" sqref="M223"/>
      <pageMargins left="0.39370078740157483" right="0.39370078740157483" top="0.59055118110236227" bottom="0.59055118110236227" header="0.51181102362204722" footer="0.51181102362204722"/>
      <printOptions horizontalCentered="1"/>
      <pageSetup paperSize="9" scale="47" fitToHeight="0" orientation="landscape" r:id="rId2"/>
      <headerFooter alignWithMargins="0"/>
    </customSheetView>
    <customSheetView guid="{A6E7EDDF-8B6A-435F-A5D6-A0D629414686}" scale="80" showPageBreaks="1" showGridLines="0" fitToPage="1">
      <pane xSplit="3" ySplit="8" topLeftCell="D50" activePane="bottomRight" state="frozen"/>
      <selection pane="bottomRight" activeCell="F58" sqref="F58"/>
      <pageMargins left="0.59055118110236227" right="0.59055118110236227" top="0.78740157480314965" bottom="0.39370078740157483" header="0.51181102362204722" footer="0.51181102362204722"/>
      <printOptions horizontalCentered="1"/>
      <pageSetup paperSize="9" scale="45" fitToHeight="0" orientation="landscape" r:id="rId3"/>
      <headerFooter alignWithMargins="0"/>
    </customSheetView>
  </customSheetViews>
  <mergeCells count="25">
    <mergeCell ref="L5:O5"/>
    <mergeCell ref="J6:J7"/>
    <mergeCell ref="K6:K7"/>
    <mergeCell ref="D5:E5"/>
    <mergeCell ref="D6:D7"/>
    <mergeCell ref="E6:E7"/>
    <mergeCell ref="F5:I5"/>
    <mergeCell ref="F6:G6"/>
    <mergeCell ref="H6:I6"/>
    <mergeCell ref="S1:T1"/>
    <mergeCell ref="L6:M6"/>
    <mergeCell ref="N6:O6"/>
    <mergeCell ref="P4:U4"/>
    <mergeCell ref="P5:Q5"/>
    <mergeCell ref="R5:U5"/>
    <mergeCell ref="P6:P7"/>
    <mergeCell ref="Q6:Q7"/>
    <mergeCell ref="R6:S6"/>
    <mergeCell ref="T6:U6"/>
    <mergeCell ref="B2:U2"/>
    <mergeCell ref="B4:B7"/>
    <mergeCell ref="C4:C7"/>
    <mergeCell ref="D4:I4"/>
    <mergeCell ref="J4:O4"/>
    <mergeCell ref="J5:K5"/>
  </mergeCells>
  <printOptions horizontalCentered="1"/>
  <pageMargins left="0.78740157480314965" right="0.78740157480314965" top="1.1811023622047245" bottom="0.39370078740157483" header="0.51181102362204722" footer="0.51181102362204722"/>
  <pageSetup paperSize="9" scale="42" firstPageNumber="222" fitToHeight="0" orientation="landscape" useFirstPageNumber="1" r:id="rId4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Шипицина Екатерина Васильевна</dc:creator>
  <cp:lastModifiedBy>Шипицына Екатерина Васильевна</cp:lastModifiedBy>
  <cp:lastPrinted>2019-03-27T07:34:29Z</cp:lastPrinted>
  <dcterms:created xsi:type="dcterms:W3CDTF">2017-03-09T06:03:33Z</dcterms:created>
  <dcterms:modified xsi:type="dcterms:W3CDTF">2019-04-26T07:22:39Z</dcterms:modified>
</cp:coreProperties>
</file>